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https://d.docs.live.net/8ab80dd951f367c6/Emenos World Building/General Information/"/>
    </mc:Choice>
  </mc:AlternateContent>
  <xr:revisionPtr revIDLastSave="3733" documentId="11_AD4DB114E441178AC67DF4D09ED1FEFA683EDF12" xr6:coauthVersionLast="45" xr6:coauthVersionMax="45" xr10:uidLastSave="{45578989-630B-4B06-9D67-A7B70183EE72}"/>
  <bookViews>
    <workbookView xWindow="-110" yWindow="-110" windowWidth="38620" windowHeight="21220" xr2:uid="{00000000-000D-0000-FFFF-FFFF00000000}"/>
  </bookViews>
  <sheets>
    <sheet name="Calculations" sheetId="1" r:id="rId1"/>
    <sheet name="Detailed View" sheetId="4" r:id="rId2"/>
    <sheet name="Additional Calculations" sheetId="5" r:id="rId3"/>
    <sheet name="Demographics" sheetId="6" r:id="rId4"/>
    <sheet name="Modifiers"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X31" i="6" l="1"/>
  <c r="AY30" i="6"/>
  <c r="AY29" i="6"/>
  <c r="AY28" i="6"/>
  <c r="AY27" i="6"/>
  <c r="AY26" i="6"/>
  <c r="AY25" i="6"/>
  <c r="AY24" i="6"/>
  <c r="AY23" i="6"/>
  <c r="AY22" i="6"/>
  <c r="AY21" i="6"/>
  <c r="AY20" i="6"/>
  <c r="AY19" i="6"/>
  <c r="AY18" i="6"/>
  <c r="AY17" i="6"/>
  <c r="AY16" i="6"/>
  <c r="AY15" i="6"/>
  <c r="AY14" i="6"/>
  <c r="AY13" i="6"/>
  <c r="AY12" i="6"/>
  <c r="AY11" i="6"/>
  <c r="AY10" i="6"/>
  <c r="AY9" i="6"/>
  <c r="AY8" i="6"/>
  <c r="AY7" i="6"/>
  <c r="AY6" i="6"/>
  <c r="AY5" i="6"/>
  <c r="AY4" i="6"/>
  <c r="AO31" i="6"/>
  <c r="AP30" i="6"/>
  <c r="AP29" i="6"/>
  <c r="AP28" i="6"/>
  <c r="AP27" i="6"/>
  <c r="AP26" i="6"/>
  <c r="AP25" i="6"/>
  <c r="AP24" i="6"/>
  <c r="AP23" i="6"/>
  <c r="AP22" i="6"/>
  <c r="AP21" i="6"/>
  <c r="AP20" i="6"/>
  <c r="AP19" i="6"/>
  <c r="AP18" i="6"/>
  <c r="AP17" i="6"/>
  <c r="AP16" i="6"/>
  <c r="AP15" i="6"/>
  <c r="AP14" i="6"/>
  <c r="AP13" i="6"/>
  <c r="AP12" i="6"/>
  <c r="AP11" i="6"/>
  <c r="AP10" i="6"/>
  <c r="AP9" i="6"/>
  <c r="AP8" i="6"/>
  <c r="AP7" i="6"/>
  <c r="AP6" i="6"/>
  <c r="AP5" i="6"/>
  <c r="AP4" i="6"/>
  <c r="AF31" i="6"/>
  <c r="AG30" i="6"/>
  <c r="AG29" i="6"/>
  <c r="AG28" i="6"/>
  <c r="AG27" i="6"/>
  <c r="AG26" i="6"/>
  <c r="AG25" i="6"/>
  <c r="AG24" i="6"/>
  <c r="AG23" i="6"/>
  <c r="AG22" i="6"/>
  <c r="AG21" i="6"/>
  <c r="AG20" i="6"/>
  <c r="AG19" i="6"/>
  <c r="AG18" i="6"/>
  <c r="AG17" i="6"/>
  <c r="AG16" i="6"/>
  <c r="AG15" i="6"/>
  <c r="AG14" i="6"/>
  <c r="AG13" i="6"/>
  <c r="AG12" i="6"/>
  <c r="AG11" i="6"/>
  <c r="AG10" i="6"/>
  <c r="AG9" i="6"/>
  <c r="AG8" i="6"/>
  <c r="AG7" i="6"/>
  <c r="AG6" i="6"/>
  <c r="AG5" i="6"/>
  <c r="AG4" i="6"/>
  <c r="W31" i="6"/>
  <c r="X30" i="6"/>
  <c r="X29" i="6"/>
  <c r="X28" i="6"/>
  <c r="X27" i="6"/>
  <c r="X26" i="6"/>
  <c r="X25" i="6"/>
  <c r="X24" i="6"/>
  <c r="X23" i="6"/>
  <c r="X22" i="6"/>
  <c r="X21" i="6"/>
  <c r="X20" i="6"/>
  <c r="X19" i="6"/>
  <c r="X18" i="6"/>
  <c r="X17" i="6"/>
  <c r="X16" i="6"/>
  <c r="X15" i="6"/>
  <c r="X14" i="6"/>
  <c r="X13" i="6"/>
  <c r="X12" i="6"/>
  <c r="X11" i="6"/>
  <c r="X10" i="6"/>
  <c r="X9" i="6"/>
  <c r="X8" i="6"/>
  <c r="X7" i="6"/>
  <c r="X6" i="6"/>
  <c r="X5" i="6"/>
  <c r="X4" i="6"/>
  <c r="N31" i="6"/>
  <c r="O30" i="6"/>
  <c r="O29" i="6"/>
  <c r="O28" i="6"/>
  <c r="O27" i="6"/>
  <c r="O26" i="6"/>
  <c r="O25" i="6"/>
  <c r="O24" i="6"/>
  <c r="O23" i="6"/>
  <c r="O22" i="6"/>
  <c r="O21" i="6"/>
  <c r="O20" i="6"/>
  <c r="O19" i="6"/>
  <c r="O18" i="6"/>
  <c r="O17" i="6"/>
  <c r="O16" i="6"/>
  <c r="O15" i="6"/>
  <c r="O14" i="6"/>
  <c r="O13" i="6"/>
  <c r="O12" i="6"/>
  <c r="O11" i="6"/>
  <c r="O10" i="6"/>
  <c r="O9" i="6"/>
  <c r="O8" i="6"/>
  <c r="O7" i="6"/>
  <c r="O6" i="6"/>
  <c r="O5" i="6"/>
  <c r="O4" i="6"/>
  <c r="E31" i="6"/>
  <c r="F30" i="6"/>
  <c r="F29" i="6"/>
  <c r="F28" i="6"/>
  <c r="F27" i="6"/>
  <c r="F26" i="6"/>
  <c r="F25" i="6"/>
  <c r="F24" i="6"/>
  <c r="F23" i="6"/>
  <c r="F22" i="6"/>
  <c r="F21" i="6"/>
  <c r="F20" i="6"/>
  <c r="F19" i="6"/>
  <c r="F18" i="6"/>
  <c r="F17" i="6"/>
  <c r="F16" i="6"/>
  <c r="F15" i="6"/>
  <c r="F14" i="6"/>
  <c r="F13" i="6"/>
  <c r="F12" i="6"/>
  <c r="F11" i="6"/>
  <c r="F10" i="6"/>
  <c r="F9" i="6"/>
  <c r="F8" i="6"/>
  <c r="F7" i="6"/>
  <c r="F6" i="6"/>
  <c r="F5" i="6"/>
  <c r="F4" i="6"/>
  <c r="BL4" i="5"/>
  <c r="BM4" i="5" s="1"/>
  <c r="BJ4" i="5"/>
  <c r="BI4" i="5"/>
  <c r="BG4" i="5"/>
  <c r="BE4" i="5"/>
  <c r="BC4" i="5"/>
  <c r="BA4" i="5"/>
  <c r="AZ4" i="5"/>
  <c r="AX4" i="5"/>
  <c r="AV4" i="5"/>
  <c r="AT4" i="5"/>
  <c r="AR4" i="5"/>
  <c r="AP4" i="5"/>
  <c r="AN4" i="5"/>
  <c r="AL4" i="5"/>
  <c r="AE4" i="4"/>
  <c r="AD4" i="4"/>
  <c r="E4" i="5"/>
  <c r="V4" i="4"/>
  <c r="F31" i="6" l="1"/>
  <c r="AP31" i="6"/>
  <c r="AY31" i="6"/>
  <c r="AG31" i="6"/>
  <c r="X31" i="6"/>
  <c r="O31" i="6"/>
  <c r="M4" i="5"/>
  <c r="L4" i="5"/>
  <c r="G4" i="4" l="1"/>
  <c r="T4" i="4" l="1"/>
  <c r="BA4" i="1" l="1"/>
  <c r="BB4" i="1" s="1"/>
  <c r="AX4" i="1"/>
  <c r="AZ4" i="1" l="1"/>
  <c r="AY4" i="1"/>
  <c r="D4" i="1" l="1"/>
  <c r="BH4" i="1" l="1"/>
  <c r="K4" i="1" s="1"/>
  <c r="AV4" i="1"/>
  <c r="AU4" i="1"/>
  <c r="AR4" i="1"/>
  <c r="AQ4" i="1"/>
  <c r="AN4" i="1"/>
  <c r="AM4" i="1"/>
  <c r="AJ4" i="1"/>
  <c r="AI4" i="1"/>
  <c r="AF4" i="1"/>
  <c r="AE4" i="1"/>
  <c r="AB4" i="1"/>
  <c r="AA4" i="1"/>
  <c r="X4" i="1"/>
  <c r="W4" i="1"/>
  <c r="T4" i="1"/>
  <c r="S4" i="1"/>
  <c r="P4" i="1"/>
  <c r="O4" i="1"/>
  <c r="BC4" i="1" l="1"/>
  <c r="BE4" i="1" s="1"/>
  <c r="BD4" i="1" s="1"/>
  <c r="E4" i="1" s="1"/>
  <c r="F4" i="1" s="1"/>
  <c r="B4" i="5" s="1"/>
  <c r="I4" i="5" s="1"/>
  <c r="AL7" i="3"/>
  <c r="AL8" i="3"/>
  <c r="AL9" i="3"/>
  <c r="AL10" i="3"/>
  <c r="AL11" i="3"/>
  <c r="AL12" i="3"/>
  <c r="AL13" i="3"/>
  <c r="AL14" i="3"/>
  <c r="AL15" i="3"/>
  <c r="AL16" i="3"/>
  <c r="AL17" i="3"/>
  <c r="AL18" i="3"/>
  <c r="AL19" i="3"/>
  <c r="AL20" i="3"/>
  <c r="AL21" i="3"/>
  <c r="AL22" i="3"/>
  <c r="AL23" i="3"/>
  <c r="AL24" i="3"/>
  <c r="AL25" i="3"/>
  <c r="AL26" i="3"/>
  <c r="AL27" i="3"/>
  <c r="AL28" i="3"/>
  <c r="AL29" i="3"/>
  <c r="AL30" i="3"/>
  <c r="AL31" i="3"/>
  <c r="AL32" i="3"/>
  <c r="AL33" i="3"/>
  <c r="AL34" i="3"/>
  <c r="AL35" i="3"/>
  <c r="AL36" i="3"/>
  <c r="AL37" i="3"/>
  <c r="AL38" i="3"/>
  <c r="AL39" i="3"/>
  <c r="AL40" i="3"/>
  <c r="AL41" i="3"/>
  <c r="AL42" i="3"/>
  <c r="AL43" i="3"/>
  <c r="AL44" i="3"/>
  <c r="AL45" i="3"/>
  <c r="AL46" i="3"/>
  <c r="AL47" i="3"/>
  <c r="AL48" i="3"/>
  <c r="AL49" i="3"/>
  <c r="AL50" i="3"/>
  <c r="AL51" i="3"/>
  <c r="AL52" i="3"/>
  <c r="AL53" i="3"/>
  <c r="AL54" i="3"/>
  <c r="AL55" i="3"/>
  <c r="AL56" i="3"/>
  <c r="AL57" i="3"/>
  <c r="AL58" i="3"/>
  <c r="AL59" i="3"/>
  <c r="AL60" i="3"/>
  <c r="AL61" i="3"/>
  <c r="AL62" i="3"/>
  <c r="AL63" i="3"/>
  <c r="AL64" i="3"/>
  <c r="AL65" i="3"/>
  <c r="AL66" i="3"/>
  <c r="AL67" i="3"/>
  <c r="AL68" i="3"/>
  <c r="AL69" i="3"/>
  <c r="AL70" i="3"/>
  <c r="AL71" i="3"/>
  <c r="AL72" i="3"/>
  <c r="AL73" i="3"/>
  <c r="AL74" i="3"/>
  <c r="AL75" i="3"/>
  <c r="AL76" i="3"/>
  <c r="AL77" i="3"/>
  <c r="AL78" i="3"/>
  <c r="AL79" i="3"/>
  <c r="AL80" i="3"/>
  <c r="AL81" i="3"/>
  <c r="AL82" i="3"/>
  <c r="AL83" i="3"/>
  <c r="AL84" i="3"/>
  <c r="AL85" i="3"/>
  <c r="AL86" i="3"/>
  <c r="AL87" i="3"/>
  <c r="AL88" i="3"/>
  <c r="AL89" i="3"/>
  <c r="AL90" i="3"/>
  <c r="AL91" i="3"/>
  <c r="AL92" i="3"/>
  <c r="AL93" i="3"/>
  <c r="AL94" i="3"/>
  <c r="AL95" i="3"/>
  <c r="AL96" i="3"/>
  <c r="AL97" i="3"/>
  <c r="AL98" i="3"/>
  <c r="AL99" i="3"/>
  <c r="AL100" i="3"/>
  <c r="AL101" i="3"/>
  <c r="AL102" i="3"/>
  <c r="AL103" i="3"/>
  <c r="AL104" i="3"/>
  <c r="AL105" i="3"/>
  <c r="AL106" i="3"/>
  <c r="AL107" i="3"/>
  <c r="AI8" i="3"/>
  <c r="AI9" i="3"/>
  <c r="AI10" i="3"/>
  <c r="AI11" i="3"/>
  <c r="AI12" i="3"/>
  <c r="AI13" i="3"/>
  <c r="AI14" i="3"/>
  <c r="AI15" i="3"/>
  <c r="AI16" i="3"/>
  <c r="AI17" i="3"/>
  <c r="AI18" i="3"/>
  <c r="AI19" i="3"/>
  <c r="AI20" i="3"/>
  <c r="AI21" i="3"/>
  <c r="AI22" i="3"/>
  <c r="AI23" i="3"/>
  <c r="AI24" i="3"/>
  <c r="AI25" i="3"/>
  <c r="AI26" i="3"/>
  <c r="AI27" i="3"/>
  <c r="AI28" i="3"/>
  <c r="AI29" i="3"/>
  <c r="AI30" i="3"/>
  <c r="AI31" i="3"/>
  <c r="AI32" i="3"/>
  <c r="AI33" i="3"/>
  <c r="AI34" i="3"/>
  <c r="AI35" i="3"/>
  <c r="AI36" i="3"/>
  <c r="AI37" i="3"/>
  <c r="AI38" i="3"/>
  <c r="AI39" i="3"/>
  <c r="AI40" i="3"/>
  <c r="AI41" i="3"/>
  <c r="AI42" i="3"/>
  <c r="AI43" i="3"/>
  <c r="AI44" i="3"/>
  <c r="AI45" i="3"/>
  <c r="AI46" i="3"/>
  <c r="AI47" i="3"/>
  <c r="AI48" i="3"/>
  <c r="AI49" i="3"/>
  <c r="AI50" i="3"/>
  <c r="AI51" i="3"/>
  <c r="AI52" i="3"/>
  <c r="AI53" i="3"/>
  <c r="AI54" i="3"/>
  <c r="AI55" i="3"/>
  <c r="AI56" i="3"/>
  <c r="AI57" i="3"/>
  <c r="AI58" i="3"/>
  <c r="AI59" i="3"/>
  <c r="AI60" i="3"/>
  <c r="AI61" i="3"/>
  <c r="AI62" i="3"/>
  <c r="AI63" i="3"/>
  <c r="AI64" i="3"/>
  <c r="AI65" i="3"/>
  <c r="AI66" i="3"/>
  <c r="AI67" i="3"/>
  <c r="AI68" i="3"/>
  <c r="AI69" i="3"/>
  <c r="AI70" i="3"/>
  <c r="AI71" i="3"/>
  <c r="AI72" i="3"/>
  <c r="AI73" i="3"/>
  <c r="AI74" i="3"/>
  <c r="AI75" i="3"/>
  <c r="AI76" i="3"/>
  <c r="AI77" i="3"/>
  <c r="AI78" i="3"/>
  <c r="AI79" i="3"/>
  <c r="AI80" i="3"/>
  <c r="AI81" i="3"/>
  <c r="AI82" i="3"/>
  <c r="AI83" i="3"/>
  <c r="AI84" i="3"/>
  <c r="AI85" i="3"/>
  <c r="AI86" i="3"/>
  <c r="AI87" i="3"/>
  <c r="AI88" i="3"/>
  <c r="AI89" i="3"/>
  <c r="AI90" i="3"/>
  <c r="AI91" i="3"/>
  <c r="AI92" i="3"/>
  <c r="AI93" i="3"/>
  <c r="AI94" i="3"/>
  <c r="AI95" i="3"/>
  <c r="AI96" i="3"/>
  <c r="AI97" i="3"/>
  <c r="AI98" i="3"/>
  <c r="AI99" i="3"/>
  <c r="AI100" i="3"/>
  <c r="AI101" i="3"/>
  <c r="AI102" i="3"/>
  <c r="AI103" i="3"/>
  <c r="AI104" i="3"/>
  <c r="AI105" i="3"/>
  <c r="AI106" i="3"/>
  <c r="AI107" i="3"/>
  <c r="AI7" i="3"/>
  <c r="AF8" i="3"/>
  <c r="AF9" i="3"/>
  <c r="AF10" i="3"/>
  <c r="AF11" i="3"/>
  <c r="AF12" i="3"/>
  <c r="AF13" i="3"/>
  <c r="AF14" i="3"/>
  <c r="AF15" i="3"/>
  <c r="AF16" i="3"/>
  <c r="AF17" i="3"/>
  <c r="AF18" i="3"/>
  <c r="AF19" i="3"/>
  <c r="AF20" i="3"/>
  <c r="AF21" i="3"/>
  <c r="AF22" i="3"/>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F56" i="3"/>
  <c r="AF57" i="3"/>
  <c r="AF58" i="3"/>
  <c r="AF59" i="3"/>
  <c r="AF60" i="3"/>
  <c r="AF61" i="3"/>
  <c r="AF62" i="3"/>
  <c r="AF63" i="3"/>
  <c r="AF64" i="3"/>
  <c r="AF65" i="3"/>
  <c r="AF66" i="3"/>
  <c r="AF67" i="3"/>
  <c r="AF68" i="3"/>
  <c r="AF69" i="3"/>
  <c r="AF70" i="3"/>
  <c r="AF71" i="3"/>
  <c r="AF72" i="3"/>
  <c r="AF73" i="3"/>
  <c r="AF74" i="3"/>
  <c r="AF75" i="3"/>
  <c r="AF76" i="3"/>
  <c r="AF77" i="3"/>
  <c r="AF78" i="3"/>
  <c r="AF79" i="3"/>
  <c r="AF80" i="3"/>
  <c r="AF81" i="3"/>
  <c r="AF82" i="3"/>
  <c r="AF83" i="3"/>
  <c r="AF84" i="3"/>
  <c r="AF85" i="3"/>
  <c r="AF86" i="3"/>
  <c r="AF87" i="3"/>
  <c r="AF88" i="3"/>
  <c r="AF89" i="3"/>
  <c r="AF90" i="3"/>
  <c r="AF91" i="3"/>
  <c r="AF92" i="3"/>
  <c r="AF93" i="3"/>
  <c r="AF94" i="3"/>
  <c r="AF95" i="3"/>
  <c r="AF96" i="3"/>
  <c r="AF97" i="3"/>
  <c r="AF98" i="3"/>
  <c r="AF99" i="3"/>
  <c r="AF100" i="3"/>
  <c r="AF101" i="3"/>
  <c r="AF102" i="3"/>
  <c r="AF103" i="3"/>
  <c r="AF104" i="3"/>
  <c r="AF105" i="3"/>
  <c r="AF106" i="3"/>
  <c r="AF107" i="3"/>
  <c r="AF7" i="3"/>
  <c r="W23" i="3"/>
  <c r="W14" i="3"/>
  <c r="D4" i="4" l="1"/>
  <c r="I4" i="4" s="1"/>
  <c r="C4" i="4"/>
  <c r="J4" i="1"/>
  <c r="H4" i="1"/>
  <c r="L4" i="1"/>
  <c r="G4" i="1"/>
  <c r="R4" i="4" l="1"/>
  <c r="N4" i="4"/>
  <c r="AA4" i="4" s="1"/>
  <c r="Q4" i="4"/>
  <c r="J4" i="4"/>
  <c r="K4" i="4" s="1"/>
  <c r="M4" i="4"/>
  <c r="Z4" i="4" s="1"/>
  <c r="O4" i="4" l="1"/>
  <c r="S4" i="4"/>
  <c r="D4" i="5"/>
  <c r="O4" i="5" s="1"/>
  <c r="AG4" i="4" l="1"/>
  <c r="AH4" i="4" s="1"/>
  <c r="AI4" i="4" s="1"/>
  <c r="AB4" i="4"/>
  <c r="U4" i="4"/>
  <c r="P4" i="5"/>
  <c r="R4" i="5" s="1"/>
  <c r="AJ4" i="4" l="1"/>
  <c r="AK4" i="4" s="1"/>
  <c r="S4" i="5"/>
  <c r="U4" i="5" s="1"/>
  <c r="AL4" i="4" l="1"/>
  <c r="AM4" i="4" s="1"/>
  <c r="V4" i="5"/>
  <c r="X4" i="5" s="1"/>
  <c r="AN4" i="4" l="1"/>
  <c r="AO4" i="4" s="1"/>
  <c r="Y4" i="5"/>
  <c r="AA4" i="5" s="1"/>
  <c r="AP4" i="4" l="1"/>
  <c r="AQ4" i="4" s="1"/>
  <c r="AB4" i="5"/>
  <c r="AD4" i="5" s="1"/>
  <c r="AR4" i="4" l="1"/>
  <c r="AS4" i="4" s="1"/>
  <c r="AE4" i="5"/>
  <c r="AG4" i="5" s="1"/>
  <c r="AT4" i="4" l="1"/>
  <c r="AH4" i="5"/>
  <c r="AJ4" i="5" s="1"/>
</calcChain>
</file>

<file path=xl/sharedStrings.xml><?xml version="1.0" encoding="utf-8"?>
<sst xmlns="http://schemas.openxmlformats.org/spreadsheetml/2006/main" count="417" uniqueCount="184">
  <si>
    <t>1000 Km²</t>
  </si>
  <si>
    <t>Population</t>
  </si>
  <si>
    <t>Militarisation</t>
  </si>
  <si>
    <t>Name</t>
  </si>
  <si>
    <t>Fertility mod</t>
  </si>
  <si>
    <t>Population in Mio</t>
  </si>
  <si>
    <t>Urban Capitals</t>
  </si>
  <si>
    <t>Urban Cities</t>
  </si>
  <si>
    <t>Rural Towns</t>
  </si>
  <si>
    <t>Rural Villages</t>
  </si>
  <si>
    <t>Rural Hamlets</t>
  </si>
  <si>
    <t>Rural Communities</t>
  </si>
  <si>
    <t>Fertility Mod Total</t>
  </si>
  <si>
    <t>Forest %</t>
  </si>
  <si>
    <t>Mountain %</t>
  </si>
  <si>
    <t>Desert %</t>
  </si>
  <si>
    <t>Fertile Land</t>
  </si>
  <si>
    <t>Technology</t>
  </si>
  <si>
    <t>Magic</t>
  </si>
  <si>
    <t>Militirisation Mod</t>
  </si>
  <si>
    <t>External Threats</t>
  </si>
  <si>
    <t>Steppe %</t>
  </si>
  <si>
    <t>Cold %</t>
  </si>
  <si>
    <t>Number</t>
  </si>
  <si>
    <t>Technology Modifier</t>
  </si>
  <si>
    <t>Population that use Magic</t>
  </si>
  <si>
    <t>Magic Modifier</t>
  </si>
  <si>
    <t>Bronze Age</t>
  </si>
  <si>
    <t>Early Ancient</t>
  </si>
  <si>
    <t>Ancient</t>
  </si>
  <si>
    <t>Late Ancient</t>
  </si>
  <si>
    <t>Early Medieval</t>
  </si>
  <si>
    <t>Medieval</t>
  </si>
  <si>
    <t>Late Medieval</t>
  </si>
  <si>
    <t>Early Renaissance</t>
  </si>
  <si>
    <t>Renaissance</t>
  </si>
  <si>
    <t>Early Modern</t>
  </si>
  <si>
    <t>Modern</t>
  </si>
  <si>
    <t>Futuristic</t>
  </si>
  <si>
    <t>Urbanization</t>
  </si>
  <si>
    <t>Pop % per City Size</t>
  </si>
  <si>
    <t>People per City</t>
  </si>
  <si>
    <t>Total %</t>
  </si>
  <si>
    <t>Country Aggression</t>
  </si>
  <si>
    <t>Meaning</t>
  </si>
  <si>
    <t>Modifier</t>
  </si>
  <si>
    <t>Ruthless attacking without thinking</t>
  </si>
  <si>
    <t>Makes fake claims to start a war</t>
  </si>
  <si>
    <t>Uses every possible claim to start a war</t>
  </si>
  <si>
    <t>Makes calculated wars to expand</t>
  </si>
  <si>
    <t>Makes formal wars to help allies</t>
  </si>
  <si>
    <t>Rather makes allies but is not afraid to fight a war</t>
  </si>
  <si>
    <t>Tries to find diplomatic ways and but fights a war if necessairy</t>
  </si>
  <si>
    <t>Never fights offensive, only defends allies</t>
  </si>
  <si>
    <t>Tries to go a diplomatic way for as long as possible, to avoid a war.</t>
  </si>
  <si>
    <t>Only defends itself if needed but does not intervene in foreign wars</t>
  </si>
  <si>
    <t>Pacifists</t>
  </si>
  <si>
    <t>No Unrest</t>
  </si>
  <si>
    <t>Small organized local unrest</t>
  </si>
  <si>
    <t>Small local unrest</t>
  </si>
  <si>
    <t>small unrest of newly conquered lands</t>
  </si>
  <si>
    <t>Medium unrest</t>
  </si>
  <si>
    <t>Medium organized strikes, revolts and other unrests</t>
  </si>
  <si>
    <t>Medium unrest, militias fight against their new rulers</t>
  </si>
  <si>
    <t>Medium unrest, organized partisans fight the government</t>
  </si>
  <si>
    <t>Heavy unrest, organized strikes and small rebellion</t>
  </si>
  <si>
    <t>Heavy unrest, large militias and partisans terrorise civillians and militairy targts</t>
  </si>
  <si>
    <t>Civil War</t>
  </si>
  <si>
    <t>The Magic Modifier shows how much percentage (%) of your population can use magic. This will decide if there are magical means to heal a wound or a desease. You can also say the Percentage shows how many skilled magicians there are compared to the population. I suggest not changing any of these numbers up.</t>
  </si>
  <si>
    <t>The Pop percentage (%) per City Size shows how much of your population would live in the different sized cities. The Rural % Shows a Rural Economy and the Urban % shows a modern Industrial Economy. You can also play around with the Percentages (%) and the People per City, it will automatically update on the "Calculations" Page.</t>
  </si>
  <si>
    <t>0=no / 1=yes</t>
  </si>
  <si>
    <t>Time Period</t>
  </si>
  <si>
    <t xml:space="preserve"> The Technology Modifier Shows what modifier you need to put in the "Calculations" Page under the name "Technology". That way the calculation for the population will be set to the fitting Technology Level. I suggest not changing any of these numbers up.</t>
  </si>
  <si>
    <t>Pop density in P/km²</t>
  </si>
  <si>
    <t>Army Size</t>
  </si>
  <si>
    <t>Area=0 / %=1</t>
  </si>
  <si>
    <t>Area Calculation</t>
  </si>
  <si>
    <t>Area in Km² or %</t>
  </si>
  <si>
    <t>Percentage (%) Calculation</t>
  </si>
  <si>
    <t>Ice Tundra %</t>
  </si>
  <si>
    <t>Amount</t>
  </si>
  <si>
    <t>Urban Towns</t>
  </si>
  <si>
    <t>Forest in Km²</t>
  </si>
  <si>
    <t>Mountain in Km²</t>
  </si>
  <si>
    <t>Freshwater in Km²</t>
  </si>
  <si>
    <t>Freshwater %</t>
  </si>
  <si>
    <t>Steppe in Km²</t>
  </si>
  <si>
    <t>Desert in Km²</t>
  </si>
  <si>
    <t>Cold Steppe in Km²</t>
  </si>
  <si>
    <t>Ice Tundra in Km²</t>
  </si>
  <si>
    <t>Internal Threat</t>
  </si>
  <si>
    <t>Internal Threats</t>
  </si>
  <si>
    <t>Has to be ~100%</t>
  </si>
  <si>
    <t>Fertile Land in Km²</t>
  </si>
  <si>
    <t>Fertile Land in %</t>
  </si>
  <si>
    <t>for Modifier</t>
  </si>
  <si>
    <t>Fertile Mod</t>
  </si>
  <si>
    <t>Early Industrial</t>
  </si>
  <si>
    <t>Industrial</t>
  </si>
  <si>
    <t>0.3&gt;</t>
  </si>
  <si>
    <t>Types of Cities</t>
  </si>
  <si>
    <t>Capital</t>
  </si>
  <si>
    <t>City</t>
  </si>
  <si>
    <t>U. Town</t>
  </si>
  <si>
    <t>R. Town</t>
  </si>
  <si>
    <t>Village</t>
  </si>
  <si>
    <t>Hamlet</t>
  </si>
  <si>
    <t>Community</t>
  </si>
  <si>
    <t>Rural Countries</t>
  </si>
  <si>
    <t>Urban Countries</t>
  </si>
  <si>
    <t>Technology Level</t>
  </si>
  <si>
    <t>in %</t>
  </si>
  <si>
    <t>Elderly</t>
  </si>
  <si>
    <t>Adults</t>
  </si>
  <si>
    <t>Children</t>
  </si>
  <si>
    <t>%</t>
  </si>
  <si>
    <t>Checkup</t>
  </si>
  <si>
    <t>100% ?</t>
  </si>
  <si>
    <t>Male</t>
  </si>
  <si>
    <t>Female</t>
  </si>
  <si>
    <t>Amount M</t>
  </si>
  <si>
    <t>Amount F</t>
  </si>
  <si>
    <t>&amp;</t>
  </si>
  <si>
    <t>Amount Total</t>
  </si>
  <si>
    <t>Amount ?</t>
  </si>
  <si>
    <t>Pop Losses</t>
  </si>
  <si>
    <t>Pop Loss</t>
  </si>
  <si>
    <t>Population after Crisis</t>
  </si>
  <si>
    <t>Dense Forest in Km²</t>
  </si>
  <si>
    <t>Dense Forest %</t>
  </si>
  <si>
    <t>Rocky Areas in Km²</t>
  </si>
  <si>
    <t>Rocky Areas %</t>
  </si>
  <si>
    <t>Total Checkup %</t>
  </si>
  <si>
    <t>Template</t>
  </si>
  <si>
    <t>Magic Pops</t>
  </si>
  <si>
    <t>No Magic Pops</t>
  </si>
  <si>
    <t>Magical and no Magical Populations</t>
  </si>
  <si>
    <t>Magical in %</t>
  </si>
  <si>
    <t>Regional Pop Distribution</t>
  </si>
  <si>
    <t>% of region</t>
  </si>
  <si>
    <t>Names</t>
  </si>
  <si>
    <t>Pop Density</t>
  </si>
  <si>
    <t>0=Km² / 1=%</t>
  </si>
  <si>
    <t>Country Size in Area</t>
  </si>
  <si>
    <t>Country Size in %</t>
  </si>
  <si>
    <t>P / Km²</t>
  </si>
  <si>
    <t>Area in Km²</t>
  </si>
  <si>
    <t>Area in %</t>
  </si>
  <si>
    <t>U. Capitals Destribution</t>
  </si>
  <si>
    <t>Max population</t>
  </si>
  <si>
    <t>Pops in city</t>
  </si>
  <si>
    <t>U. Cities Destribution</t>
  </si>
  <si>
    <t>U. Towns Destribution</t>
  </si>
  <si>
    <t>R. Towns Destribution</t>
  </si>
  <si>
    <t>R. Hamlets Destribution</t>
  </si>
  <si>
    <t>R. Villages Destribution</t>
  </si>
  <si>
    <t>Land Size</t>
  </si>
  <si>
    <t>in Km²</t>
  </si>
  <si>
    <t>Pops Died</t>
  </si>
  <si>
    <t>Mixed</t>
  </si>
  <si>
    <t>Adult Army Size</t>
  </si>
  <si>
    <t>The Country Aggression, Internal Threats and External Threats calculate how aggressive your country is, how much instability there is and how aggressive their neighbours are. Put the Modifier numbers in the "Calculations" Page under the same names, then it should be calculated automatically. These calculate how many people would be active militairy during peacetime, this also includes policing. If it is a tribe or a country that relies on mercenairies to wage war you can ignore these modifiers.</t>
  </si>
  <si>
    <t>Culture</t>
  </si>
  <si>
    <t>Language</t>
  </si>
  <si>
    <t>Race</t>
  </si>
  <si>
    <t>Wealthy</t>
  </si>
  <si>
    <t>Middle Class</t>
  </si>
  <si>
    <t>Poor</t>
  </si>
  <si>
    <t>Slaves</t>
  </si>
  <si>
    <t>Well Educated</t>
  </si>
  <si>
    <t>Mediocre Educated</t>
  </si>
  <si>
    <t>Poor Educated</t>
  </si>
  <si>
    <t>Not Educated</t>
  </si>
  <si>
    <t>IT Mod</t>
  </si>
  <si>
    <t>Crime in %</t>
  </si>
  <si>
    <t>Criminals</t>
  </si>
  <si>
    <t>Internal Threat to Crime</t>
  </si>
  <si>
    <t>Ethnicity</t>
  </si>
  <si>
    <t>Total Population</t>
  </si>
  <si>
    <t>Total</t>
  </si>
  <si>
    <t>Religion</t>
  </si>
  <si>
    <t>Political Demographics</t>
  </si>
  <si>
    <t>Languages</t>
  </si>
  <si>
    <t>R. Communities Destribution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</si>
</sst>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
    <numFmt numFmtId="166" formatCode="#,##0.000000"/>
    <numFmt numFmtId="167" formatCode="0.0"/>
  </numFmts>
  <fonts count="9" x14ac:knownFonts="1">
    <font>
      <sz val="11"/>
      <color theme="1"/>
      <name val="Calibri"/>
      <family val="2"/>
      <scheme val="minor"/>
    </font>
    <font>
      <sz val="11"/>
      <color theme="1"/>
      <name val="Cambria"/>
      <family val="1"/>
    </font>
    <font>
      <b/>
      <sz val="11"/>
      <color theme="1"/>
      <name val="Cambria"/>
      <family val="1"/>
    </font>
    <font>
      <b/>
      <sz val="12"/>
      <color theme="1"/>
      <name val="Cambria"/>
      <family val="1"/>
    </font>
    <font>
      <sz val="11"/>
      <color rgb="FF0070C0"/>
      <name val="Cambria"/>
      <family val="1"/>
    </font>
    <font>
      <sz val="11"/>
      <color rgb="FF00B050"/>
      <name val="Cambria"/>
      <family val="1"/>
    </font>
    <font>
      <sz val="11"/>
      <name val="Cambria"/>
      <family val="1"/>
    </font>
    <font>
      <b/>
      <sz val="11"/>
      <name val="Cambria"/>
      <family val="1"/>
    </font>
    <font>
      <sz val="11"/>
      <color theme="9" tint="-0.249977111117893"/>
      <name val="Cambria"/>
      <family val="1"/>
    </font>
  </fonts>
  <fills count="41">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C99"/>
        <bgColor indexed="64"/>
      </patternFill>
    </fill>
    <fill>
      <patternFill patternType="solid">
        <fgColor rgb="FFFF9999"/>
        <bgColor indexed="64"/>
      </patternFill>
    </fill>
    <fill>
      <patternFill patternType="solid">
        <fgColor rgb="FFCCFFFF"/>
        <bgColor indexed="64"/>
      </patternFill>
    </fill>
    <fill>
      <patternFill patternType="solid">
        <fgColor rgb="FFFFFF99"/>
        <bgColor indexed="64"/>
      </patternFill>
    </fill>
    <fill>
      <patternFill patternType="solid">
        <fgColor rgb="FF57D557"/>
        <bgColor indexed="64"/>
      </patternFill>
    </fill>
    <fill>
      <patternFill patternType="solid">
        <fgColor rgb="FF08A4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rgb="FFDDD371"/>
        <bgColor indexed="64"/>
      </patternFill>
    </fill>
    <fill>
      <patternFill patternType="solid">
        <fgColor rgb="FFEFEABF"/>
        <bgColor indexed="64"/>
      </patternFill>
    </fill>
    <fill>
      <patternFill patternType="solid">
        <fgColor rgb="FFECF7E5"/>
        <bgColor indexed="64"/>
      </patternFill>
    </fill>
    <fill>
      <patternFill patternType="solid">
        <fgColor theme="0"/>
        <bgColor indexed="64"/>
      </patternFill>
    </fill>
    <fill>
      <patternFill patternType="solid">
        <fgColor theme="5" tint="0.39997558519241921"/>
        <bgColor indexed="64"/>
      </patternFill>
    </fill>
    <fill>
      <patternFill patternType="solid">
        <fgColor rgb="FFFF7C80"/>
        <bgColor indexed="64"/>
      </patternFill>
    </fill>
    <fill>
      <patternFill patternType="solid">
        <fgColor rgb="FFFF5050"/>
        <bgColor indexed="64"/>
      </patternFill>
    </fill>
    <fill>
      <patternFill patternType="solid">
        <fgColor rgb="FFFF9966"/>
        <bgColor indexed="64"/>
      </patternFill>
    </fill>
    <fill>
      <patternFill patternType="solid">
        <fgColor rgb="FFFFCC66"/>
        <bgColor indexed="64"/>
      </patternFill>
    </fill>
    <fill>
      <patternFill patternType="solid">
        <fgColor rgb="FFCCFF99"/>
        <bgColor indexed="64"/>
      </patternFill>
    </fill>
    <fill>
      <patternFill patternType="solid">
        <fgColor rgb="FF99FF66"/>
        <bgColor indexed="64"/>
      </patternFill>
    </fill>
    <fill>
      <patternFill patternType="solid">
        <fgColor rgb="FF66FF66"/>
        <bgColor indexed="64"/>
      </patternFill>
    </fill>
    <fill>
      <patternFill patternType="solid">
        <fgColor rgb="FF00FF99"/>
        <bgColor indexed="64"/>
      </patternFill>
    </fill>
    <fill>
      <patternFill patternType="solid">
        <fgColor rgb="FF00FFFF"/>
        <bgColor indexed="64"/>
      </patternFill>
    </fill>
    <fill>
      <patternFill patternType="solid">
        <fgColor rgb="FF33CCFF"/>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CCCC"/>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CFF"/>
        <bgColor indexed="64"/>
      </patternFill>
    </fill>
  </fills>
  <borders count="23">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485">
    <xf numFmtId="0" fontId="0" fillId="0" borderId="0" xfId="0"/>
    <xf numFmtId="0" fontId="1" fillId="17" borderId="0" xfId="0" applyFont="1" applyFill="1"/>
    <xf numFmtId="0" fontId="1" fillId="29" borderId="0" xfId="0" applyFont="1" applyFill="1"/>
    <xf numFmtId="0" fontId="1" fillId="17" borderId="0" xfId="0" applyFont="1" applyFill="1" applyAlignment="1">
      <alignment vertical="top" wrapText="1"/>
    </xf>
    <xf numFmtId="0" fontId="1" fillId="17" borderId="0" xfId="0" applyFont="1" applyFill="1" applyAlignment="1">
      <alignment horizontal="right"/>
    </xf>
    <xf numFmtId="0" fontId="1" fillId="0" borderId="0" xfId="0" applyFont="1"/>
    <xf numFmtId="0" fontId="1" fillId="17" borderId="0" xfId="0" applyFont="1" applyFill="1" applyAlignment="1">
      <alignment horizontal="center" vertical="center" wrapText="1"/>
    </xf>
    <xf numFmtId="0" fontId="1" fillId="29" borderId="0" xfId="0" applyFont="1" applyFill="1" applyAlignment="1">
      <alignment horizontal="center" vertical="center" wrapText="1"/>
    </xf>
    <xf numFmtId="0" fontId="1" fillId="17" borderId="0" xfId="0" applyFont="1" applyFill="1" applyAlignment="1">
      <alignment horizontal="right" vertical="center" wrapText="1"/>
    </xf>
    <xf numFmtId="0" fontId="2" fillId="17" borderId="4" xfId="0" applyFont="1" applyFill="1" applyBorder="1" applyAlignment="1"/>
    <xf numFmtId="0" fontId="2" fillId="17" borderId="3" xfId="0" applyFont="1" applyFill="1" applyBorder="1" applyAlignment="1"/>
    <xf numFmtId="165" fontId="2" fillId="17" borderId="5" xfId="0" applyNumberFormat="1" applyFont="1" applyFill="1" applyBorder="1" applyAlignment="1"/>
    <xf numFmtId="0" fontId="1" fillId="0" borderId="0" xfId="0" applyFont="1" applyAlignment="1">
      <alignment horizontal="center" vertical="center" wrapText="1"/>
    </xf>
    <xf numFmtId="9" fontId="4" fillId="17" borderId="6" xfId="0" applyNumberFormat="1" applyFont="1" applyFill="1" applyBorder="1"/>
    <xf numFmtId="0" fontId="4" fillId="17" borderId="2" xfId="0" applyFont="1" applyFill="1" applyBorder="1"/>
    <xf numFmtId="9" fontId="4" fillId="17" borderId="1" xfId="0" applyNumberFormat="1" applyFont="1" applyFill="1" applyBorder="1"/>
    <xf numFmtId="165" fontId="1" fillId="17" borderId="0" xfId="0" applyNumberFormat="1" applyFont="1" applyFill="1" applyAlignment="1"/>
    <xf numFmtId="9" fontId="4" fillId="17" borderId="4" xfId="0" applyNumberFormat="1" applyFont="1" applyFill="1" applyBorder="1"/>
    <xf numFmtId="0" fontId="4" fillId="17" borderId="5" xfId="0" applyFont="1" applyFill="1" applyBorder="1"/>
    <xf numFmtId="0" fontId="2" fillId="17" borderId="3" xfId="0" applyFont="1" applyFill="1" applyBorder="1" applyAlignment="1">
      <alignment horizontal="right"/>
    </xf>
    <xf numFmtId="0" fontId="4" fillId="17" borderId="3" xfId="0" applyFont="1" applyFill="1" applyBorder="1"/>
    <xf numFmtId="0" fontId="1" fillId="17" borderId="5" xfId="0" applyFont="1" applyFill="1" applyBorder="1"/>
    <xf numFmtId="0" fontId="2" fillId="17" borderId="0" xfId="0" applyFont="1" applyFill="1" applyAlignment="1">
      <alignment horizontal="right"/>
    </xf>
    <xf numFmtId="0" fontId="1" fillId="28" borderId="0" xfId="0" applyFont="1" applyFill="1" applyAlignment="1">
      <alignment horizontal="right" vertical="top" wrapText="1"/>
    </xf>
    <xf numFmtId="0" fontId="1" fillId="17" borderId="0" xfId="0" applyFont="1" applyFill="1" applyAlignment="1"/>
    <xf numFmtId="0" fontId="1" fillId="17" borderId="0" xfId="0" applyFont="1" applyFill="1" applyAlignment="1">
      <alignment horizontal="center" vertical="center"/>
    </xf>
    <xf numFmtId="0" fontId="1" fillId="0" borderId="0" xfId="0" applyFont="1" applyAlignment="1"/>
    <xf numFmtId="0" fontId="1" fillId="0" borderId="0" xfId="0" applyFont="1" applyAlignment="1">
      <alignment horizontal="center" vertical="center"/>
    </xf>
    <xf numFmtId="165" fontId="1" fillId="0" borderId="0" xfId="0" applyNumberFormat="1" applyFont="1" applyAlignment="1"/>
    <xf numFmtId="0" fontId="2" fillId="17" borderId="0" xfId="0" applyFont="1" applyFill="1" applyBorder="1" applyAlignment="1">
      <alignment horizontal="center" vertical="center"/>
    </xf>
    <xf numFmtId="0" fontId="2" fillId="2" borderId="0" xfId="0" applyFont="1" applyFill="1" applyBorder="1" applyAlignment="1">
      <alignment horizontal="center" vertical="center"/>
    </xf>
    <xf numFmtId="164" fontId="2" fillId="3" borderId="0" xfId="0" applyNumberFormat="1" applyFont="1" applyFill="1" applyBorder="1" applyAlignment="1">
      <alignment horizontal="center" vertical="center"/>
    </xf>
    <xf numFmtId="0" fontId="2" fillId="4" borderId="0" xfId="0" applyFont="1" applyFill="1" applyBorder="1" applyAlignment="1">
      <alignment horizontal="center" vertical="center"/>
    </xf>
    <xf numFmtId="3" fontId="2" fillId="5" borderId="0" xfId="0" applyNumberFormat="1" applyFont="1" applyFill="1" applyBorder="1" applyAlignment="1">
      <alignment horizontal="center" vertical="center"/>
    </xf>
    <xf numFmtId="166" fontId="2" fillId="5" borderId="0" xfId="0" applyNumberFormat="1" applyFont="1" applyFill="1" applyBorder="1" applyAlignment="1">
      <alignment horizontal="center" vertical="center"/>
    </xf>
    <xf numFmtId="0" fontId="2" fillId="6" borderId="0" xfId="0" applyFont="1" applyFill="1" applyBorder="1" applyAlignment="1">
      <alignment horizontal="center" vertical="center"/>
    </xf>
    <xf numFmtId="3" fontId="2" fillId="6" borderId="0" xfId="0" applyNumberFormat="1" applyFont="1" applyFill="1" applyBorder="1" applyAlignment="1">
      <alignment horizontal="center" vertical="center"/>
    </xf>
    <xf numFmtId="1" fontId="2" fillId="7" borderId="0" xfId="0" applyNumberFormat="1" applyFont="1" applyFill="1" applyBorder="1" applyAlignment="1">
      <alignment horizontal="center" vertical="center"/>
    </xf>
    <xf numFmtId="3" fontId="2" fillId="4" borderId="0" xfId="0" applyNumberFormat="1" applyFont="1" applyFill="1" applyBorder="1" applyAlignment="1">
      <alignment horizontal="center" vertical="center"/>
    </xf>
    <xf numFmtId="165" fontId="2" fillId="18" borderId="0" xfId="0" applyNumberFormat="1" applyFont="1" applyFill="1" applyBorder="1" applyAlignment="1">
      <alignment horizontal="center" vertical="center"/>
    </xf>
    <xf numFmtId="165" fontId="2" fillId="6"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1" fillId="17" borderId="3" xfId="0" applyFont="1" applyFill="1" applyBorder="1" applyAlignment="1">
      <alignment horizontal="center" vertical="center"/>
    </xf>
    <xf numFmtId="0" fontId="1" fillId="2" borderId="3" xfId="0" applyFont="1" applyFill="1" applyBorder="1" applyAlignment="1">
      <alignment horizontal="center" vertical="center"/>
    </xf>
    <xf numFmtId="164" fontId="1" fillId="3" borderId="3" xfId="0" applyNumberFormat="1" applyFont="1" applyFill="1" applyBorder="1" applyAlignment="1">
      <alignment horizontal="center" vertical="center"/>
    </xf>
    <xf numFmtId="0" fontId="1" fillId="4" borderId="3" xfId="0" applyFont="1" applyFill="1" applyBorder="1" applyAlignment="1">
      <alignment horizontal="center" vertical="center"/>
    </xf>
    <xf numFmtId="3" fontId="1" fillId="5" borderId="3" xfId="0" applyNumberFormat="1" applyFont="1" applyFill="1" applyBorder="1" applyAlignment="1">
      <alignment horizontal="center" vertical="center"/>
    </xf>
    <xf numFmtId="166" fontId="1" fillId="5" borderId="3" xfId="0" applyNumberFormat="1" applyFont="1" applyFill="1" applyBorder="1" applyAlignment="1">
      <alignment horizontal="center" vertical="center"/>
    </xf>
    <xf numFmtId="0" fontId="1" fillId="6" borderId="3" xfId="0" applyFont="1" applyFill="1" applyBorder="1" applyAlignment="1">
      <alignment horizontal="center" vertical="center"/>
    </xf>
    <xf numFmtId="3" fontId="1" fillId="6" borderId="3" xfId="0" applyNumberFormat="1" applyFont="1" applyFill="1" applyBorder="1" applyAlignment="1">
      <alignment horizontal="center" vertical="center"/>
    </xf>
    <xf numFmtId="1" fontId="1" fillId="7" borderId="3" xfId="0" applyNumberFormat="1" applyFont="1" applyFill="1" applyBorder="1" applyAlignment="1">
      <alignment horizontal="center" vertical="center"/>
    </xf>
    <xf numFmtId="3" fontId="1" fillId="4" borderId="3" xfId="0" applyNumberFormat="1" applyFont="1" applyFill="1" applyBorder="1" applyAlignment="1">
      <alignment horizontal="center" vertical="center"/>
    </xf>
    <xf numFmtId="165" fontId="1" fillId="18" borderId="3" xfId="0" applyNumberFormat="1" applyFont="1" applyFill="1" applyBorder="1" applyAlignment="1">
      <alignment horizontal="center" vertical="center"/>
    </xf>
    <xf numFmtId="165" fontId="1" fillId="6" borderId="3"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17" borderId="0" xfId="0" applyFont="1" applyFill="1" applyBorder="1" applyAlignment="1">
      <alignment horizontal="center" vertical="center"/>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xf>
    <xf numFmtId="0" fontId="1" fillId="4" borderId="0" xfId="0" applyFont="1" applyFill="1" applyBorder="1" applyAlignment="1">
      <alignment horizontal="center" vertical="center"/>
    </xf>
    <xf numFmtId="3" fontId="1" fillId="5" borderId="0" xfId="0" applyNumberFormat="1" applyFont="1" applyFill="1" applyBorder="1" applyAlignment="1">
      <alignment horizontal="center" vertical="center"/>
    </xf>
    <xf numFmtId="166" fontId="1" fillId="5" borderId="0" xfId="0" applyNumberFormat="1" applyFont="1" applyFill="1" applyBorder="1" applyAlignment="1">
      <alignment horizontal="center" vertical="center"/>
    </xf>
    <xf numFmtId="0" fontId="1" fillId="6" borderId="0" xfId="0" applyFont="1" applyFill="1" applyBorder="1" applyAlignment="1">
      <alignment horizontal="center" vertical="center"/>
    </xf>
    <xf numFmtId="3" fontId="1" fillId="6" borderId="0" xfId="0" applyNumberFormat="1" applyFont="1" applyFill="1" applyBorder="1" applyAlignment="1">
      <alignment horizontal="center" vertical="center"/>
    </xf>
    <xf numFmtId="1" fontId="1" fillId="7" borderId="0" xfId="0" applyNumberFormat="1" applyFont="1" applyFill="1" applyBorder="1" applyAlignment="1">
      <alignment horizontal="center" vertical="center"/>
    </xf>
    <xf numFmtId="0" fontId="1" fillId="7" borderId="1" xfId="0" applyFont="1" applyFill="1" applyBorder="1" applyAlignment="1">
      <alignment horizontal="center" vertical="center"/>
    </xf>
    <xf numFmtId="0" fontId="1" fillId="7" borderId="0" xfId="0" applyFont="1" applyFill="1" applyBorder="1" applyAlignment="1">
      <alignment horizontal="center" vertical="center"/>
    </xf>
    <xf numFmtId="3" fontId="1" fillId="4" borderId="0" xfId="0" applyNumberFormat="1" applyFont="1" applyFill="1" applyBorder="1" applyAlignment="1">
      <alignment horizontal="center" vertical="center"/>
    </xf>
    <xf numFmtId="0" fontId="2" fillId="9" borderId="0" xfId="0" applyFont="1" applyFill="1" applyBorder="1" applyAlignment="1">
      <alignment horizontal="center" vertical="center"/>
    </xf>
    <xf numFmtId="0" fontId="2" fillId="9" borderId="2" xfId="0" applyFont="1" applyFill="1" applyBorder="1" applyAlignment="1">
      <alignment horizontal="center" vertical="center"/>
    </xf>
    <xf numFmtId="0" fontId="2" fillId="10" borderId="0" xfId="0" applyFont="1" applyFill="1" applyBorder="1" applyAlignment="1">
      <alignment horizontal="center" vertical="center"/>
    </xf>
    <xf numFmtId="0" fontId="2" fillId="10" borderId="2" xfId="0" applyFont="1" applyFill="1" applyBorder="1" applyAlignment="1">
      <alignment horizontal="center" vertical="center"/>
    </xf>
    <xf numFmtId="0" fontId="2" fillId="11" borderId="0" xfId="0" applyFont="1" applyFill="1" applyBorder="1" applyAlignment="1">
      <alignment horizontal="center" vertical="center"/>
    </xf>
    <xf numFmtId="0" fontId="2" fillId="11" borderId="2" xfId="0" applyFont="1" applyFill="1" applyBorder="1" applyAlignment="1">
      <alignment horizontal="center" vertical="center"/>
    </xf>
    <xf numFmtId="0" fontId="2" fillId="12" borderId="0" xfId="0" applyFont="1" applyFill="1" applyBorder="1" applyAlignment="1">
      <alignment horizontal="center" vertical="center"/>
    </xf>
    <xf numFmtId="0" fontId="2" fillId="12" borderId="2" xfId="0" applyFont="1" applyFill="1" applyBorder="1" applyAlignment="1">
      <alignment horizontal="center" vertical="center"/>
    </xf>
    <xf numFmtId="0" fontId="2" fillId="13" borderId="0" xfId="0" applyFont="1" applyFill="1" applyBorder="1" applyAlignment="1">
      <alignment horizontal="center" vertical="center"/>
    </xf>
    <xf numFmtId="0" fontId="2" fillId="13" borderId="2" xfId="0" applyFont="1" applyFill="1" applyBorder="1" applyAlignment="1">
      <alignment horizontal="center" vertical="center"/>
    </xf>
    <xf numFmtId="0" fontId="2" fillId="14" borderId="0" xfId="0" applyFont="1" applyFill="1" applyBorder="1" applyAlignment="1">
      <alignment horizontal="center" vertical="center"/>
    </xf>
    <xf numFmtId="0" fontId="2" fillId="14" borderId="2" xfId="0" applyFont="1" applyFill="1" applyBorder="1" applyAlignment="1">
      <alignment horizontal="center" vertical="center"/>
    </xf>
    <xf numFmtId="0" fontId="2" fillId="15" borderId="0" xfId="0" applyFont="1" applyFill="1" applyBorder="1" applyAlignment="1">
      <alignment horizontal="center" vertical="center"/>
    </xf>
    <xf numFmtId="0" fontId="2" fillId="15" borderId="2" xfId="0" applyFont="1" applyFill="1" applyBorder="1" applyAlignment="1">
      <alignment horizontal="center" vertical="center"/>
    </xf>
    <xf numFmtId="0" fontId="2" fillId="16" borderId="0" xfId="0" applyFont="1" applyFill="1" applyBorder="1" applyAlignment="1">
      <alignment horizontal="center" vertical="center"/>
    </xf>
    <xf numFmtId="0" fontId="2" fillId="16" borderId="2" xfId="0" applyFont="1" applyFill="1" applyBorder="1" applyAlignment="1">
      <alignment horizontal="center" vertical="center"/>
    </xf>
    <xf numFmtId="0" fontId="2" fillId="17" borderId="2" xfId="0" applyFont="1" applyFill="1" applyBorder="1" applyAlignment="1">
      <alignment horizontal="center" vertical="center"/>
    </xf>
    <xf numFmtId="165" fontId="1" fillId="18" borderId="0" xfId="0" applyNumberFormat="1" applyFont="1" applyFill="1" applyBorder="1" applyAlignment="1">
      <alignment horizontal="center" vertical="center"/>
    </xf>
    <xf numFmtId="165" fontId="1" fillId="6"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164" fontId="4" fillId="3" borderId="0" xfId="0" applyNumberFormat="1" applyFont="1" applyFill="1" applyBorder="1" applyAlignment="1">
      <alignment horizontal="center" vertical="center"/>
    </xf>
    <xf numFmtId="164" fontId="4" fillId="4" borderId="0" xfId="0" applyNumberFormat="1" applyFont="1" applyFill="1" applyBorder="1" applyAlignment="1">
      <alignment horizontal="center" vertical="center"/>
    </xf>
    <xf numFmtId="3" fontId="4" fillId="5" borderId="0" xfId="0" applyNumberFormat="1" applyFont="1" applyFill="1" applyBorder="1" applyAlignment="1">
      <alignment horizontal="center" vertical="center"/>
    </xf>
    <xf numFmtId="164" fontId="4" fillId="6" borderId="0" xfId="0" applyNumberFormat="1" applyFont="1" applyFill="1" applyBorder="1" applyAlignment="1">
      <alignment horizontal="center" vertical="center"/>
    </xf>
    <xf numFmtId="3" fontId="4" fillId="6" borderId="0" xfId="0" applyNumberFormat="1" applyFont="1" applyFill="1" applyBorder="1" applyAlignment="1">
      <alignment horizontal="center" vertical="center"/>
    </xf>
    <xf numFmtId="3" fontId="4" fillId="7" borderId="1" xfId="0" applyNumberFormat="1" applyFont="1" applyFill="1" applyBorder="1" applyAlignment="1">
      <alignment horizontal="center" vertical="center"/>
    </xf>
    <xf numFmtId="3" fontId="4" fillId="7" borderId="0" xfId="0" applyNumberFormat="1" applyFont="1" applyFill="1" applyBorder="1" applyAlignment="1">
      <alignment horizontal="center" vertical="center"/>
    </xf>
    <xf numFmtId="164" fontId="1" fillId="9" borderId="0" xfId="0" applyNumberFormat="1" applyFont="1" applyFill="1" applyBorder="1" applyAlignment="1">
      <alignment horizontal="center" vertical="center"/>
    </xf>
    <xf numFmtId="164" fontId="4" fillId="9" borderId="2" xfId="0" applyNumberFormat="1" applyFont="1" applyFill="1" applyBorder="1" applyAlignment="1">
      <alignment horizontal="center" vertical="center"/>
    </xf>
    <xf numFmtId="164" fontId="4" fillId="9" borderId="0" xfId="0" applyNumberFormat="1" applyFont="1" applyFill="1" applyBorder="1" applyAlignment="1">
      <alignment horizontal="center" vertical="center"/>
    </xf>
    <xf numFmtId="164" fontId="1" fillId="10" borderId="0" xfId="0" applyNumberFormat="1" applyFont="1" applyFill="1" applyBorder="1" applyAlignment="1">
      <alignment horizontal="center" vertical="center"/>
    </xf>
    <xf numFmtId="164" fontId="4" fillId="10" borderId="2" xfId="0" applyNumberFormat="1" applyFont="1" applyFill="1" applyBorder="1" applyAlignment="1">
      <alignment horizontal="center" vertical="center"/>
    </xf>
    <xf numFmtId="164" fontId="4" fillId="10" borderId="0" xfId="0" applyNumberFormat="1" applyFont="1" applyFill="1" applyBorder="1" applyAlignment="1">
      <alignment horizontal="center" vertical="center"/>
    </xf>
    <xf numFmtId="164" fontId="1" fillId="11" borderId="0" xfId="0" applyNumberFormat="1" applyFont="1" applyFill="1" applyBorder="1" applyAlignment="1">
      <alignment horizontal="center" vertical="center"/>
    </xf>
    <xf numFmtId="164" fontId="4" fillId="11" borderId="2" xfId="0" applyNumberFormat="1" applyFont="1" applyFill="1" applyBorder="1" applyAlignment="1">
      <alignment horizontal="center" vertical="center"/>
    </xf>
    <xf numFmtId="164" fontId="4" fillId="11" borderId="0" xfId="0" applyNumberFormat="1" applyFont="1" applyFill="1" applyBorder="1" applyAlignment="1">
      <alignment horizontal="center" vertical="center"/>
    </xf>
    <xf numFmtId="164" fontId="1" fillId="12" borderId="0" xfId="0" applyNumberFormat="1" applyFont="1" applyFill="1" applyBorder="1" applyAlignment="1">
      <alignment horizontal="center" vertical="center"/>
    </xf>
    <xf numFmtId="164" fontId="4" fillId="12" borderId="2" xfId="0" applyNumberFormat="1" applyFont="1" applyFill="1" applyBorder="1" applyAlignment="1">
      <alignment horizontal="center" vertical="center"/>
    </xf>
    <xf numFmtId="164" fontId="4" fillId="12" borderId="0" xfId="0" applyNumberFormat="1" applyFont="1" applyFill="1" applyBorder="1" applyAlignment="1">
      <alignment horizontal="center" vertical="center"/>
    </xf>
    <xf numFmtId="164" fontId="1" fillId="13" borderId="0" xfId="0" applyNumberFormat="1" applyFont="1" applyFill="1" applyBorder="1" applyAlignment="1">
      <alignment horizontal="center" vertical="center"/>
    </xf>
    <xf numFmtId="164" fontId="4" fillId="13" borderId="2" xfId="0" applyNumberFormat="1" applyFont="1" applyFill="1" applyBorder="1" applyAlignment="1">
      <alignment horizontal="center" vertical="center"/>
    </xf>
    <xf numFmtId="164" fontId="4" fillId="13" borderId="0" xfId="0" applyNumberFormat="1" applyFont="1" applyFill="1" applyBorder="1" applyAlignment="1">
      <alignment horizontal="center" vertical="center"/>
    </xf>
    <xf numFmtId="164" fontId="1" fillId="14" borderId="0" xfId="0" applyNumberFormat="1" applyFont="1" applyFill="1" applyBorder="1" applyAlignment="1">
      <alignment horizontal="center" vertical="center"/>
    </xf>
    <xf numFmtId="164" fontId="4" fillId="14" borderId="2" xfId="0" applyNumberFormat="1" applyFont="1" applyFill="1" applyBorder="1" applyAlignment="1">
      <alignment horizontal="center" vertical="center"/>
    </xf>
    <xf numFmtId="164" fontId="4" fillId="14" borderId="0" xfId="0" applyNumberFormat="1" applyFont="1" applyFill="1" applyBorder="1" applyAlignment="1">
      <alignment horizontal="center" vertical="center"/>
    </xf>
    <xf numFmtId="164" fontId="1" fillId="15" borderId="0" xfId="0" applyNumberFormat="1" applyFont="1" applyFill="1" applyBorder="1" applyAlignment="1">
      <alignment horizontal="center" vertical="center"/>
    </xf>
    <xf numFmtId="164" fontId="4" fillId="15" borderId="2" xfId="0" applyNumberFormat="1" applyFont="1" applyFill="1" applyBorder="1" applyAlignment="1">
      <alignment horizontal="center" vertical="center"/>
    </xf>
    <xf numFmtId="164" fontId="4" fillId="15" borderId="0" xfId="0" applyNumberFormat="1" applyFont="1" applyFill="1" applyBorder="1" applyAlignment="1">
      <alignment horizontal="center" vertical="center"/>
    </xf>
    <xf numFmtId="164" fontId="1" fillId="16" borderId="0" xfId="0" applyNumberFormat="1" applyFont="1" applyFill="1" applyBorder="1" applyAlignment="1">
      <alignment horizontal="center" vertical="center"/>
    </xf>
    <xf numFmtId="164" fontId="4" fillId="16" borderId="2" xfId="0" applyNumberFormat="1" applyFont="1" applyFill="1" applyBorder="1" applyAlignment="1">
      <alignment horizontal="center" vertical="center"/>
    </xf>
    <xf numFmtId="164" fontId="4" fillId="16" borderId="0" xfId="0" applyNumberFormat="1" applyFont="1" applyFill="1" applyBorder="1" applyAlignment="1">
      <alignment horizontal="center" vertical="center"/>
    </xf>
    <xf numFmtId="164" fontId="1" fillId="17" borderId="0" xfId="0" applyNumberFormat="1" applyFont="1" applyFill="1" applyBorder="1" applyAlignment="1">
      <alignment horizontal="center" vertical="center"/>
    </xf>
    <xf numFmtId="164" fontId="4" fillId="17" borderId="2" xfId="0" applyNumberFormat="1" applyFont="1" applyFill="1" applyBorder="1" applyAlignment="1">
      <alignment horizontal="center" vertical="center"/>
    </xf>
    <xf numFmtId="164" fontId="4" fillId="17" borderId="0" xfId="0" applyNumberFormat="1" applyFont="1" applyFill="1" applyBorder="1" applyAlignment="1">
      <alignment horizontal="center" vertical="center"/>
    </xf>
    <xf numFmtId="165" fontId="4" fillId="6" borderId="0" xfId="0" applyNumberFormat="1" applyFont="1" applyFill="1" applyBorder="1" applyAlignment="1">
      <alignment horizontal="center" vertical="center"/>
    </xf>
    <xf numFmtId="164" fontId="1" fillId="6" borderId="0" xfId="0" applyNumberFormat="1" applyFont="1" applyFill="1" applyBorder="1" applyAlignment="1">
      <alignment horizontal="center" vertical="center"/>
    </xf>
    <xf numFmtId="0" fontId="1" fillId="9" borderId="0" xfId="0" applyFont="1" applyFill="1" applyBorder="1" applyAlignment="1">
      <alignment horizontal="center" vertical="center"/>
    </xf>
    <xf numFmtId="0" fontId="1" fillId="9" borderId="2" xfId="0" applyFont="1" applyFill="1" applyBorder="1" applyAlignment="1">
      <alignment horizontal="center" vertical="center"/>
    </xf>
    <xf numFmtId="0" fontId="1" fillId="10" borderId="0" xfId="0" applyFont="1" applyFill="1" applyBorder="1" applyAlignment="1">
      <alignment horizontal="center" vertical="center"/>
    </xf>
    <xf numFmtId="0" fontId="1" fillId="10" borderId="2" xfId="0" applyFont="1" applyFill="1" applyBorder="1" applyAlignment="1">
      <alignment horizontal="center" vertical="center"/>
    </xf>
    <xf numFmtId="0" fontId="1" fillId="11" borderId="0" xfId="0" applyFont="1" applyFill="1" applyBorder="1" applyAlignment="1">
      <alignment horizontal="center" vertical="center"/>
    </xf>
    <xf numFmtId="0" fontId="1" fillId="11" borderId="2" xfId="0" applyFont="1" applyFill="1" applyBorder="1" applyAlignment="1">
      <alignment horizontal="center" vertical="center"/>
    </xf>
    <xf numFmtId="0" fontId="1" fillId="12" borderId="0" xfId="0" applyFont="1" applyFill="1" applyBorder="1" applyAlignment="1">
      <alignment horizontal="center" vertical="center"/>
    </xf>
    <xf numFmtId="0" fontId="1" fillId="12" borderId="2" xfId="0" applyFont="1" applyFill="1" applyBorder="1" applyAlignment="1">
      <alignment horizontal="center" vertical="center"/>
    </xf>
    <xf numFmtId="0" fontId="1" fillId="13" borderId="0" xfId="0" applyFont="1" applyFill="1" applyBorder="1" applyAlignment="1">
      <alignment horizontal="center" vertical="center"/>
    </xf>
    <xf numFmtId="0" fontId="1" fillId="13" borderId="2" xfId="0" applyFont="1" applyFill="1" applyBorder="1" applyAlignment="1">
      <alignment horizontal="center" vertical="center"/>
    </xf>
    <xf numFmtId="0" fontId="1" fillId="14" borderId="0" xfId="0" applyFont="1" applyFill="1" applyBorder="1" applyAlignment="1">
      <alignment horizontal="center" vertical="center"/>
    </xf>
    <xf numFmtId="0" fontId="1" fillId="14" borderId="2" xfId="0" applyFont="1" applyFill="1" applyBorder="1" applyAlignment="1">
      <alignment horizontal="center" vertical="center"/>
    </xf>
    <xf numFmtId="0" fontId="1" fillId="15" borderId="0" xfId="0" applyFont="1" applyFill="1" applyBorder="1" applyAlignment="1">
      <alignment horizontal="center" vertical="center"/>
    </xf>
    <xf numFmtId="0" fontId="1" fillId="15" borderId="2" xfId="0" applyFont="1" applyFill="1" applyBorder="1" applyAlignment="1">
      <alignment horizontal="center" vertical="center"/>
    </xf>
    <xf numFmtId="0" fontId="1" fillId="16" borderId="0" xfId="0" applyFont="1" applyFill="1" applyBorder="1" applyAlignment="1">
      <alignment horizontal="center" vertical="center"/>
    </xf>
    <xf numFmtId="0" fontId="1" fillId="16" borderId="2" xfId="0" applyFont="1" applyFill="1" applyBorder="1" applyAlignment="1">
      <alignment horizontal="center" vertical="center"/>
    </xf>
    <xf numFmtId="0" fontId="1" fillId="17" borderId="2" xfId="0" applyFont="1" applyFill="1" applyBorder="1" applyAlignment="1">
      <alignment horizontal="center" vertical="center"/>
    </xf>
    <xf numFmtId="0" fontId="1" fillId="0" borderId="0" xfId="0" applyFont="1" applyBorder="1" applyAlignment="1">
      <alignment horizontal="center" vertical="center"/>
    </xf>
    <xf numFmtId="0" fontId="1" fillId="7" borderId="4" xfId="0" applyFont="1" applyFill="1" applyBorder="1" applyAlignment="1">
      <alignment horizontal="center" vertical="center"/>
    </xf>
    <xf numFmtId="0" fontId="1" fillId="7" borderId="3"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5" xfId="0" applyFont="1" applyFill="1" applyBorder="1" applyAlignment="1">
      <alignment horizontal="center" vertical="center"/>
    </xf>
    <xf numFmtId="0" fontId="1" fillId="10" borderId="3" xfId="0" applyFont="1" applyFill="1" applyBorder="1" applyAlignment="1">
      <alignment horizontal="center" vertical="center"/>
    </xf>
    <xf numFmtId="0" fontId="1" fillId="10" borderId="5" xfId="0" applyFont="1" applyFill="1" applyBorder="1" applyAlignment="1">
      <alignment horizontal="center" vertical="center"/>
    </xf>
    <xf numFmtId="0" fontId="1" fillId="11" borderId="3" xfId="0" applyFont="1" applyFill="1" applyBorder="1" applyAlignment="1">
      <alignment horizontal="center" vertical="center"/>
    </xf>
    <xf numFmtId="0" fontId="1" fillId="11" borderId="5" xfId="0" applyFont="1" applyFill="1" applyBorder="1" applyAlignment="1">
      <alignment horizontal="center" vertical="center"/>
    </xf>
    <xf numFmtId="0" fontId="1" fillId="12" borderId="3" xfId="0" applyFont="1" applyFill="1" applyBorder="1" applyAlignment="1">
      <alignment horizontal="center" vertical="center"/>
    </xf>
    <xf numFmtId="0" fontId="1" fillId="12" borderId="5" xfId="0" applyFont="1" applyFill="1" applyBorder="1" applyAlignment="1">
      <alignment horizontal="center" vertical="center"/>
    </xf>
    <xf numFmtId="0" fontId="1" fillId="13" borderId="3" xfId="0" applyFont="1" applyFill="1" applyBorder="1" applyAlignment="1">
      <alignment horizontal="center" vertical="center"/>
    </xf>
    <xf numFmtId="0" fontId="1" fillId="13" borderId="5" xfId="0" applyFont="1" applyFill="1" applyBorder="1" applyAlignment="1">
      <alignment horizontal="center" vertical="center"/>
    </xf>
    <xf numFmtId="0" fontId="1" fillId="14" borderId="3" xfId="0" applyFont="1" applyFill="1" applyBorder="1" applyAlignment="1">
      <alignment horizontal="center" vertical="center"/>
    </xf>
    <xf numFmtId="0" fontId="1" fillId="14" borderId="5" xfId="0" applyFont="1" applyFill="1" applyBorder="1" applyAlignment="1">
      <alignment horizontal="center" vertical="center"/>
    </xf>
    <xf numFmtId="0" fontId="1" fillId="15" borderId="3" xfId="0" applyFont="1" applyFill="1" applyBorder="1" applyAlignment="1">
      <alignment horizontal="center" vertical="center"/>
    </xf>
    <xf numFmtId="0" fontId="1" fillId="15" borderId="5" xfId="0" applyFont="1" applyFill="1" applyBorder="1" applyAlignment="1">
      <alignment horizontal="center" vertical="center"/>
    </xf>
    <xf numFmtId="0" fontId="1" fillId="16" borderId="3" xfId="0" applyFont="1" applyFill="1" applyBorder="1" applyAlignment="1">
      <alignment horizontal="center" vertical="center"/>
    </xf>
    <xf numFmtId="0" fontId="1" fillId="16" borderId="5" xfId="0" applyFont="1" applyFill="1" applyBorder="1" applyAlignment="1">
      <alignment horizontal="center" vertical="center"/>
    </xf>
    <xf numFmtId="0" fontId="1" fillId="17" borderId="5" xfId="0" applyFont="1" applyFill="1" applyBorder="1" applyAlignment="1">
      <alignment horizontal="center" vertical="center"/>
    </xf>
    <xf numFmtId="165" fontId="1" fillId="3" borderId="0" xfId="0" applyNumberFormat="1" applyFont="1" applyFill="1" applyBorder="1" applyAlignment="1">
      <alignment horizontal="center" vertical="center"/>
    </xf>
    <xf numFmtId="0" fontId="1" fillId="17" borderId="7" xfId="0" applyFont="1" applyFill="1" applyBorder="1" applyAlignment="1">
      <alignment horizontal="right"/>
    </xf>
    <xf numFmtId="0" fontId="1" fillId="17" borderId="0" xfId="0" applyFont="1" applyFill="1" applyBorder="1" applyAlignment="1">
      <alignment horizontal="right"/>
    </xf>
    <xf numFmtId="0" fontId="2" fillId="32" borderId="0" xfId="0" applyFont="1" applyFill="1" applyBorder="1" applyAlignment="1">
      <alignment horizontal="center" vertical="center"/>
    </xf>
    <xf numFmtId="0" fontId="1" fillId="32" borderId="3" xfId="0" applyFont="1" applyFill="1" applyBorder="1" applyAlignment="1">
      <alignment horizontal="center" vertical="center"/>
    </xf>
    <xf numFmtId="164" fontId="1" fillId="32" borderId="0" xfId="0" applyNumberFormat="1" applyFont="1" applyFill="1" applyBorder="1" applyAlignment="1">
      <alignment horizontal="center" vertical="center"/>
    </xf>
    <xf numFmtId="0" fontId="1" fillId="32" borderId="0" xfId="0" applyFont="1" applyFill="1" applyBorder="1" applyAlignment="1">
      <alignment horizontal="center" vertical="center"/>
    </xf>
    <xf numFmtId="0" fontId="1" fillId="32" borderId="5" xfId="0" applyFont="1" applyFill="1" applyBorder="1" applyAlignment="1">
      <alignment horizontal="center" vertical="center"/>
    </xf>
    <xf numFmtId="0" fontId="2" fillId="32" borderId="2" xfId="0" applyFont="1" applyFill="1" applyBorder="1" applyAlignment="1">
      <alignment horizontal="center" vertical="center"/>
    </xf>
    <xf numFmtId="164" fontId="1" fillId="32" borderId="2" xfId="0" applyNumberFormat="1" applyFont="1" applyFill="1" applyBorder="1" applyAlignment="1">
      <alignment horizontal="center" vertical="center"/>
    </xf>
    <xf numFmtId="0" fontId="1" fillId="32" borderId="2" xfId="0" applyFont="1" applyFill="1" applyBorder="1" applyAlignment="1">
      <alignment horizontal="center" vertical="center"/>
    </xf>
    <xf numFmtId="164" fontId="4" fillId="32" borderId="0" xfId="0" applyNumberFormat="1" applyFont="1" applyFill="1" applyBorder="1" applyAlignment="1">
      <alignment horizontal="center" vertical="center"/>
    </xf>
    <xf numFmtId="164" fontId="4" fillId="32" borderId="2" xfId="0" applyNumberFormat="1" applyFont="1" applyFill="1" applyBorder="1" applyAlignment="1">
      <alignment horizontal="center" vertical="center"/>
    </xf>
    <xf numFmtId="165" fontId="2" fillId="33" borderId="0" xfId="0" applyNumberFormat="1" applyFont="1" applyFill="1" applyBorder="1" applyAlignment="1">
      <alignment horizontal="center" vertical="center"/>
    </xf>
    <xf numFmtId="165" fontId="1" fillId="33" borderId="3" xfId="0" applyNumberFormat="1" applyFont="1" applyFill="1" applyBorder="1" applyAlignment="1">
      <alignment horizontal="center" vertical="center"/>
    </xf>
    <xf numFmtId="165" fontId="1" fillId="33" borderId="0" xfId="0" applyNumberFormat="1" applyFont="1" applyFill="1" applyBorder="1" applyAlignment="1">
      <alignment horizontal="center" vertical="center"/>
    </xf>
    <xf numFmtId="165" fontId="4" fillId="33" borderId="0" xfId="0" applyNumberFormat="1" applyFont="1" applyFill="1" applyBorder="1" applyAlignment="1">
      <alignment horizontal="center" vertical="center"/>
    </xf>
    <xf numFmtId="167" fontId="4" fillId="17" borderId="2" xfId="0" applyNumberFormat="1" applyFont="1" applyFill="1" applyBorder="1" applyAlignment="1">
      <alignment horizontal="right"/>
    </xf>
    <xf numFmtId="0" fontId="4" fillId="17" borderId="2" xfId="0" applyFont="1" applyFill="1" applyBorder="1" applyAlignment="1">
      <alignment horizontal="right"/>
    </xf>
    <xf numFmtId="0" fontId="4" fillId="17" borderId="8" xfId="0" applyFont="1" applyFill="1" applyBorder="1" applyAlignment="1">
      <alignment horizontal="right"/>
    </xf>
    <xf numFmtId="0" fontId="4" fillId="17" borderId="5" xfId="0" applyFont="1" applyFill="1" applyBorder="1" applyAlignment="1">
      <alignment horizontal="right"/>
    </xf>
    <xf numFmtId="0" fontId="5" fillId="17" borderId="7" xfId="0" applyFont="1" applyFill="1" applyBorder="1"/>
    <xf numFmtId="3" fontId="5" fillId="17" borderId="8" xfId="0" applyNumberFormat="1" applyFont="1" applyFill="1" applyBorder="1" applyAlignment="1"/>
    <xf numFmtId="0" fontId="5" fillId="17" borderId="0" xfId="0" applyFont="1" applyFill="1" applyBorder="1"/>
    <xf numFmtId="3" fontId="5" fillId="17" borderId="2" xfId="0" applyNumberFormat="1" applyFont="1" applyFill="1" applyBorder="1"/>
    <xf numFmtId="3" fontId="5" fillId="17" borderId="8" xfId="0" applyNumberFormat="1" applyFont="1" applyFill="1" applyBorder="1"/>
    <xf numFmtId="0" fontId="4" fillId="20" borderId="0" xfId="0" applyFont="1" applyFill="1" applyAlignment="1">
      <alignment horizontal="right" vertical="center"/>
    </xf>
    <xf numFmtId="165" fontId="4" fillId="20" borderId="0" xfId="0" applyNumberFormat="1" applyFont="1" applyFill="1" applyAlignment="1"/>
    <xf numFmtId="0" fontId="4" fillId="17" borderId="0" xfId="0" applyFont="1" applyFill="1" applyAlignment="1">
      <alignment horizontal="right" vertical="center"/>
    </xf>
    <xf numFmtId="165" fontId="4" fillId="17" borderId="0" xfId="0" applyNumberFormat="1" applyFont="1" applyFill="1" applyAlignment="1"/>
    <xf numFmtId="0" fontId="4" fillId="19" borderId="0" xfId="0" applyFont="1" applyFill="1" applyAlignment="1">
      <alignment horizontal="right" vertical="center"/>
    </xf>
    <xf numFmtId="165" fontId="4" fillId="19" borderId="0" xfId="0" applyNumberFormat="1" applyFont="1" applyFill="1" applyAlignment="1"/>
    <xf numFmtId="0" fontId="4" fillId="21" borderId="0" xfId="0" applyFont="1" applyFill="1" applyAlignment="1">
      <alignment horizontal="right" vertical="center"/>
    </xf>
    <xf numFmtId="165" fontId="4" fillId="21" borderId="0" xfId="0" applyNumberFormat="1" applyFont="1" applyFill="1" applyAlignment="1"/>
    <xf numFmtId="0" fontId="4" fillId="22" borderId="0" xfId="0" applyFont="1" applyFill="1" applyAlignment="1">
      <alignment horizontal="right" vertical="center"/>
    </xf>
    <xf numFmtId="165" fontId="4" fillId="22" borderId="0" xfId="0" applyNumberFormat="1" applyFont="1" applyFill="1" applyAlignment="1"/>
    <xf numFmtId="0" fontId="4" fillId="8" borderId="0" xfId="0" applyFont="1" applyFill="1" applyAlignment="1">
      <alignment horizontal="right" vertical="center"/>
    </xf>
    <xf numFmtId="165" fontId="4" fillId="8" borderId="0" xfId="0" applyNumberFormat="1" applyFont="1" applyFill="1" applyAlignment="1"/>
    <xf numFmtId="0" fontId="4" fillId="23" borderId="0" xfId="0" applyFont="1" applyFill="1" applyAlignment="1">
      <alignment horizontal="right" vertical="center"/>
    </xf>
    <xf numFmtId="165" fontId="4" fillId="23" borderId="0" xfId="0" applyNumberFormat="1" applyFont="1" applyFill="1" applyAlignment="1"/>
    <xf numFmtId="0" fontId="4" fillId="24" borderId="0" xfId="0" applyFont="1" applyFill="1" applyAlignment="1">
      <alignment horizontal="right" vertical="center"/>
    </xf>
    <xf numFmtId="165" fontId="4" fillId="24" borderId="0" xfId="0" applyNumberFormat="1" applyFont="1" applyFill="1" applyAlignment="1"/>
    <xf numFmtId="0" fontId="4" fillId="25" borderId="0" xfId="0" applyFont="1" applyFill="1" applyAlignment="1">
      <alignment horizontal="right" vertical="center"/>
    </xf>
    <xf numFmtId="165" fontId="4" fillId="25" borderId="0" xfId="0" applyNumberFormat="1" applyFont="1" applyFill="1" applyAlignment="1"/>
    <xf numFmtId="0" fontId="4" fillId="26" borderId="0" xfId="0" applyFont="1" applyFill="1" applyAlignment="1">
      <alignment horizontal="right" vertical="center"/>
    </xf>
    <xf numFmtId="165" fontId="4" fillId="26" borderId="0" xfId="0" applyNumberFormat="1" applyFont="1" applyFill="1" applyAlignment="1"/>
    <xf numFmtId="0" fontId="4" fillId="27" borderId="0" xfId="0" applyFont="1" applyFill="1" applyAlignment="1">
      <alignment horizontal="right" vertical="center"/>
    </xf>
    <xf numFmtId="165" fontId="4" fillId="27" borderId="0" xfId="0" applyNumberFormat="1" applyFont="1" applyFill="1" applyAlignment="1"/>
    <xf numFmtId="0" fontId="4" fillId="28" borderId="0" xfId="0" applyFont="1" applyFill="1" applyAlignment="1">
      <alignment horizontal="right" vertical="center"/>
    </xf>
    <xf numFmtId="165" fontId="4" fillId="28" borderId="0" xfId="0" applyNumberFormat="1" applyFont="1" applyFill="1" applyAlignment="1"/>
    <xf numFmtId="0" fontId="1" fillId="29" borderId="0" xfId="0" applyFont="1" applyFill="1" applyAlignment="1">
      <alignment horizontal="right"/>
    </xf>
    <xf numFmtId="0" fontId="1" fillId="29" borderId="0" xfId="0" applyFont="1" applyFill="1" applyAlignment="1"/>
    <xf numFmtId="165" fontId="1" fillId="29" borderId="0" xfId="0" applyNumberFormat="1" applyFont="1" applyFill="1" applyAlignment="1"/>
    <xf numFmtId="166" fontId="2" fillId="19" borderId="0" xfId="0" applyNumberFormat="1" applyFont="1" applyFill="1" applyBorder="1" applyAlignment="1">
      <alignment horizontal="center" vertical="center"/>
    </xf>
    <xf numFmtId="166" fontId="1" fillId="19" borderId="3" xfId="0" applyNumberFormat="1" applyFont="1" applyFill="1" applyBorder="1" applyAlignment="1">
      <alignment horizontal="center" vertical="center"/>
    </xf>
    <xf numFmtId="166" fontId="1" fillId="19" borderId="0" xfId="0" applyNumberFormat="1" applyFont="1" applyFill="1" applyBorder="1" applyAlignment="1">
      <alignment horizontal="center" vertical="center"/>
    </xf>
    <xf numFmtId="3" fontId="6" fillId="19" borderId="0" xfId="0" applyNumberFormat="1" applyFont="1" applyFill="1" applyBorder="1" applyAlignment="1">
      <alignment horizontal="center" vertical="center"/>
    </xf>
    <xf numFmtId="3" fontId="4" fillId="19" borderId="0" xfId="0" applyNumberFormat="1" applyFont="1" applyFill="1" applyBorder="1" applyAlignment="1">
      <alignment horizontal="center" vertical="center"/>
    </xf>
    <xf numFmtId="3" fontId="1" fillId="19" borderId="0" xfId="0" applyNumberFormat="1" applyFont="1" applyFill="1" applyBorder="1" applyAlignment="1">
      <alignment horizontal="center" vertical="center"/>
    </xf>
    <xf numFmtId="0" fontId="2" fillId="34" borderId="0" xfId="0" applyFont="1" applyFill="1" applyBorder="1" applyAlignment="1">
      <alignment horizontal="center" vertical="center"/>
    </xf>
    <xf numFmtId="0" fontId="1" fillId="34" borderId="3" xfId="0" applyFont="1" applyFill="1" applyBorder="1" applyAlignment="1">
      <alignment horizontal="center" vertical="center"/>
    </xf>
    <xf numFmtId="164" fontId="4" fillId="34" borderId="0" xfId="0" applyNumberFormat="1" applyFont="1" applyFill="1" applyBorder="1" applyAlignment="1">
      <alignment horizontal="center" vertical="center"/>
    </xf>
    <xf numFmtId="0" fontId="1" fillId="34" borderId="0" xfId="0" applyFont="1" applyFill="1" applyBorder="1" applyAlignment="1">
      <alignment horizontal="center" vertical="center"/>
    </xf>
    <xf numFmtId="164" fontId="1" fillId="34" borderId="0" xfId="0" applyNumberFormat="1" applyFont="1" applyFill="1" applyBorder="1" applyAlignment="1">
      <alignment horizontal="center" vertical="center"/>
    </xf>
    <xf numFmtId="0" fontId="1" fillId="2" borderId="0" xfId="0" applyFont="1" applyFill="1" applyAlignment="1">
      <alignment horizontal="center" vertical="center"/>
    </xf>
    <xf numFmtId="3" fontId="1" fillId="4" borderId="0" xfId="0" applyNumberFormat="1" applyFont="1" applyFill="1" applyAlignment="1">
      <alignment horizontal="center" vertical="center"/>
    </xf>
    <xf numFmtId="164" fontId="1" fillId="9" borderId="0" xfId="0" applyNumberFormat="1" applyFont="1" applyFill="1" applyAlignment="1">
      <alignment horizontal="center" vertical="center"/>
    </xf>
    <xf numFmtId="164" fontId="4" fillId="9" borderId="0" xfId="0" applyNumberFormat="1" applyFont="1" applyFill="1" applyAlignment="1">
      <alignment horizontal="center" vertical="center"/>
    </xf>
    <xf numFmtId="164" fontId="1" fillId="10" borderId="0" xfId="0" applyNumberFormat="1" applyFont="1" applyFill="1" applyAlignment="1">
      <alignment horizontal="center" vertical="center"/>
    </xf>
    <xf numFmtId="164" fontId="4" fillId="10" borderId="0" xfId="0" applyNumberFormat="1" applyFont="1" applyFill="1" applyAlignment="1">
      <alignment horizontal="center" vertical="center"/>
    </xf>
    <xf numFmtId="164" fontId="1" fillId="11" borderId="0" xfId="0" applyNumberFormat="1" applyFont="1" applyFill="1" applyAlignment="1">
      <alignment horizontal="center" vertical="center"/>
    </xf>
    <xf numFmtId="164" fontId="4" fillId="11" borderId="0" xfId="0" applyNumberFormat="1" applyFont="1" applyFill="1" applyAlignment="1">
      <alignment horizontal="center" vertical="center"/>
    </xf>
    <xf numFmtId="164" fontId="1" fillId="12" borderId="0" xfId="0" applyNumberFormat="1" applyFont="1" applyFill="1" applyAlignment="1">
      <alignment horizontal="center" vertical="center"/>
    </xf>
    <xf numFmtId="164" fontId="4" fillId="12" borderId="0" xfId="0" applyNumberFormat="1" applyFont="1" applyFill="1" applyAlignment="1">
      <alignment horizontal="center" vertical="center"/>
    </xf>
    <xf numFmtId="164" fontId="1" fillId="13" borderId="0" xfId="0" applyNumberFormat="1" applyFont="1" applyFill="1" applyAlignment="1">
      <alignment horizontal="center" vertical="center"/>
    </xf>
    <xf numFmtId="164" fontId="4" fillId="13" borderId="0" xfId="0" applyNumberFormat="1" applyFont="1" applyFill="1" applyAlignment="1">
      <alignment horizontal="center" vertical="center"/>
    </xf>
    <xf numFmtId="164" fontId="1" fillId="14" borderId="0" xfId="0" applyNumberFormat="1" applyFont="1" applyFill="1" applyAlignment="1">
      <alignment horizontal="center" vertical="center"/>
    </xf>
    <xf numFmtId="164" fontId="4" fillId="14" borderId="0" xfId="0" applyNumberFormat="1" applyFont="1" applyFill="1" applyAlignment="1">
      <alignment horizontal="center" vertical="center"/>
    </xf>
    <xf numFmtId="164" fontId="1" fillId="15" borderId="0" xfId="0" applyNumberFormat="1" applyFont="1" applyFill="1" applyAlignment="1">
      <alignment horizontal="center" vertical="center"/>
    </xf>
    <xf numFmtId="164" fontId="4" fillId="15" borderId="0" xfId="0" applyNumberFormat="1" applyFont="1" applyFill="1" applyAlignment="1">
      <alignment horizontal="center" vertical="center"/>
    </xf>
    <xf numFmtId="164" fontId="1" fillId="16" borderId="0" xfId="0" applyNumberFormat="1" applyFont="1" applyFill="1" applyAlignment="1">
      <alignment horizontal="center" vertical="center"/>
    </xf>
    <xf numFmtId="164" fontId="4" fillId="16" borderId="0" xfId="0" applyNumberFormat="1" applyFont="1" applyFill="1" applyAlignment="1">
      <alignment horizontal="center" vertical="center"/>
    </xf>
    <xf numFmtId="164" fontId="1" fillId="17" borderId="0" xfId="0" applyNumberFormat="1" applyFont="1" applyFill="1" applyAlignment="1">
      <alignment horizontal="center" vertical="center"/>
    </xf>
    <xf numFmtId="164" fontId="4" fillId="17" borderId="0" xfId="0" applyNumberFormat="1" applyFont="1" applyFill="1" applyAlignment="1">
      <alignment horizontal="center" vertical="center"/>
    </xf>
    <xf numFmtId="165" fontId="2" fillId="3" borderId="0" xfId="0" applyNumberFormat="1" applyFont="1" applyFill="1" applyBorder="1" applyAlignment="1">
      <alignment horizontal="center" vertical="center"/>
    </xf>
    <xf numFmtId="165" fontId="1" fillId="3" borderId="3" xfId="0" applyNumberFormat="1" applyFont="1" applyFill="1" applyBorder="1" applyAlignment="1">
      <alignment horizontal="center" vertical="center"/>
    </xf>
    <xf numFmtId="165" fontId="1" fillId="3" borderId="0" xfId="0" applyNumberFormat="1" applyFont="1" applyFill="1" applyAlignment="1">
      <alignment horizontal="center" vertical="center"/>
    </xf>
    <xf numFmtId="4" fontId="2" fillId="0" borderId="0" xfId="0" applyNumberFormat="1" applyFont="1" applyAlignment="1">
      <alignment horizontal="center" vertical="center"/>
    </xf>
    <xf numFmtId="4" fontId="1" fillId="0" borderId="3" xfId="0" applyNumberFormat="1" applyFont="1" applyBorder="1" applyAlignment="1">
      <alignment horizontal="center"/>
    </xf>
    <xf numFmtId="4" fontId="1" fillId="0" borderId="0" xfId="0" applyNumberFormat="1" applyFont="1" applyAlignment="1">
      <alignment horizontal="center"/>
    </xf>
    <xf numFmtId="4" fontId="1" fillId="3" borderId="3" xfId="0" applyNumberFormat="1" applyFont="1" applyFill="1" applyBorder="1" applyAlignment="1">
      <alignment horizontal="center"/>
    </xf>
    <xf numFmtId="4" fontId="1" fillId="3" borderId="0" xfId="0" applyNumberFormat="1" applyFont="1" applyFill="1" applyAlignment="1">
      <alignment horizontal="center"/>
    </xf>
    <xf numFmtId="4" fontId="4" fillId="3" borderId="0" xfId="0" applyNumberFormat="1" applyFont="1" applyFill="1" applyAlignment="1">
      <alignment horizontal="center"/>
    </xf>
    <xf numFmtId="4" fontId="7" fillId="3" borderId="0" xfId="0" applyNumberFormat="1" applyFont="1" applyFill="1" applyAlignment="1">
      <alignment horizontal="center" vertical="center"/>
    </xf>
    <xf numFmtId="4" fontId="6" fillId="3" borderId="3" xfId="0" applyNumberFormat="1" applyFont="1" applyFill="1" applyBorder="1" applyAlignment="1">
      <alignment horizontal="center"/>
    </xf>
    <xf numFmtId="4" fontId="6" fillId="3" borderId="0" xfId="0" applyNumberFormat="1" applyFont="1" applyFill="1" applyAlignment="1">
      <alignment horizontal="center"/>
    </xf>
    <xf numFmtId="4" fontId="7" fillId="36" borderId="0" xfId="0" applyNumberFormat="1" applyFont="1" applyFill="1" applyAlignment="1">
      <alignment horizontal="center" vertical="center"/>
    </xf>
    <xf numFmtId="4" fontId="6" fillId="36" borderId="3" xfId="0" applyNumberFormat="1" applyFont="1" applyFill="1" applyBorder="1" applyAlignment="1">
      <alignment horizontal="center"/>
    </xf>
    <xf numFmtId="4" fontId="6" fillId="36" borderId="0" xfId="0" applyNumberFormat="1" applyFont="1" applyFill="1" applyAlignment="1">
      <alignment horizontal="center"/>
    </xf>
    <xf numFmtId="4" fontId="7" fillId="35" borderId="0" xfId="0" applyNumberFormat="1" applyFont="1" applyFill="1" applyAlignment="1">
      <alignment horizontal="center" vertical="center"/>
    </xf>
    <xf numFmtId="4" fontId="6" fillId="35" borderId="3" xfId="0" applyNumberFormat="1" applyFont="1" applyFill="1" applyBorder="1" applyAlignment="1">
      <alignment horizontal="center"/>
    </xf>
    <xf numFmtId="4" fontId="6" fillId="35" borderId="0" xfId="0" applyNumberFormat="1" applyFont="1" applyFill="1" applyAlignment="1">
      <alignment horizontal="center"/>
    </xf>
    <xf numFmtId="4" fontId="1" fillId="31" borderId="3" xfId="0" applyNumberFormat="1" applyFont="1" applyFill="1" applyBorder="1" applyAlignment="1">
      <alignment horizontal="center"/>
    </xf>
    <xf numFmtId="4" fontId="1" fillId="31" borderId="0" xfId="0" applyNumberFormat="1" applyFont="1" applyFill="1" applyAlignment="1">
      <alignment horizontal="center"/>
    </xf>
    <xf numFmtId="4" fontId="4" fillId="31" borderId="0" xfId="0" applyNumberFormat="1" applyFont="1" applyFill="1" applyAlignment="1">
      <alignment horizontal="center"/>
    </xf>
    <xf numFmtId="4" fontId="1" fillId="30" borderId="3" xfId="0" applyNumberFormat="1" applyFont="1" applyFill="1" applyBorder="1" applyAlignment="1">
      <alignment horizontal="center"/>
    </xf>
    <xf numFmtId="4" fontId="1" fillId="30" borderId="0" xfId="0" applyNumberFormat="1" applyFont="1" applyFill="1" applyAlignment="1">
      <alignment horizontal="center"/>
    </xf>
    <xf numFmtId="4" fontId="4" fillId="30" borderId="0" xfId="0" applyNumberFormat="1" applyFont="1" applyFill="1" applyAlignment="1">
      <alignment horizontal="center"/>
    </xf>
    <xf numFmtId="4" fontId="2" fillId="4" borderId="0" xfId="0" applyNumberFormat="1" applyFont="1" applyFill="1" applyAlignment="1">
      <alignment horizontal="center" vertical="center"/>
    </xf>
    <xf numFmtId="4" fontId="1" fillId="4" borderId="3" xfId="0" applyNumberFormat="1" applyFont="1" applyFill="1" applyBorder="1" applyAlignment="1">
      <alignment horizontal="center"/>
    </xf>
    <xf numFmtId="4" fontId="1" fillId="4" borderId="0" xfId="0" applyNumberFormat="1" applyFont="1" applyFill="1" applyAlignment="1">
      <alignment horizontal="center"/>
    </xf>
    <xf numFmtId="4" fontId="4" fillId="4" borderId="0" xfId="0" applyNumberFormat="1" applyFont="1" applyFill="1" applyAlignment="1">
      <alignment horizontal="center"/>
    </xf>
    <xf numFmtId="4" fontId="2" fillId="5" borderId="0" xfId="0" applyNumberFormat="1" applyFont="1" applyFill="1" applyAlignment="1">
      <alignment horizontal="center" vertical="center"/>
    </xf>
    <xf numFmtId="4" fontId="1" fillId="5" borderId="3" xfId="0" applyNumberFormat="1" applyFont="1" applyFill="1" applyBorder="1" applyAlignment="1">
      <alignment horizontal="center"/>
    </xf>
    <xf numFmtId="4" fontId="4" fillId="5" borderId="0" xfId="0" applyNumberFormat="1" applyFont="1" applyFill="1" applyAlignment="1">
      <alignment horizontal="center"/>
    </xf>
    <xf numFmtId="4" fontId="1" fillId="5" borderId="0" xfId="0" applyNumberFormat="1" applyFont="1" applyFill="1" applyAlignment="1">
      <alignment horizontal="center"/>
    </xf>
    <xf numFmtId="4" fontId="2" fillId="17" borderId="0" xfId="0" applyNumberFormat="1" applyFont="1" applyFill="1" applyAlignment="1">
      <alignment horizontal="center" vertical="center"/>
    </xf>
    <xf numFmtId="4" fontId="1" fillId="17" borderId="3" xfId="0" applyNumberFormat="1" applyFont="1" applyFill="1" applyBorder="1" applyAlignment="1">
      <alignment horizontal="center"/>
    </xf>
    <xf numFmtId="4" fontId="1" fillId="17" borderId="0" xfId="0" applyNumberFormat="1" applyFont="1" applyFill="1" applyAlignment="1">
      <alignment horizontal="center"/>
    </xf>
    <xf numFmtId="4" fontId="2" fillId="19" borderId="0" xfId="0" applyNumberFormat="1" applyFont="1" applyFill="1" applyAlignment="1">
      <alignment horizontal="center" vertical="center"/>
    </xf>
    <xf numFmtId="4" fontId="1" fillId="19" borderId="3" xfId="0" applyNumberFormat="1" applyFont="1" applyFill="1" applyBorder="1" applyAlignment="1">
      <alignment horizontal="center"/>
    </xf>
    <xf numFmtId="4" fontId="1" fillId="19" borderId="0" xfId="0" applyNumberFormat="1" applyFont="1" applyFill="1" applyAlignment="1">
      <alignment horizontal="center"/>
    </xf>
    <xf numFmtId="4" fontId="4" fillId="19" borderId="0" xfId="0" applyNumberFormat="1" applyFont="1" applyFill="1" applyAlignment="1">
      <alignment horizontal="center"/>
    </xf>
    <xf numFmtId="0" fontId="1" fillId="37" borderId="3" xfId="0" applyFont="1" applyFill="1" applyBorder="1" applyAlignment="1">
      <alignment horizontal="center" vertical="center"/>
    </xf>
    <xf numFmtId="4" fontId="1" fillId="37" borderId="3" xfId="0" applyNumberFormat="1" applyFont="1" applyFill="1" applyBorder="1" applyAlignment="1">
      <alignment horizontal="center"/>
    </xf>
    <xf numFmtId="3" fontId="4" fillId="37" borderId="0" xfId="0" applyNumberFormat="1" applyFont="1" applyFill="1" applyBorder="1" applyAlignment="1">
      <alignment horizontal="center" vertical="center"/>
    </xf>
    <xf numFmtId="4" fontId="1" fillId="37" borderId="0" xfId="0" applyNumberFormat="1" applyFont="1" applyFill="1" applyAlignment="1">
      <alignment horizontal="center"/>
    </xf>
    <xf numFmtId="0" fontId="1" fillId="37" borderId="0" xfId="0" applyFont="1" applyFill="1" applyBorder="1" applyAlignment="1">
      <alignment horizontal="center" vertical="center"/>
    </xf>
    <xf numFmtId="165" fontId="2" fillId="37" borderId="0" xfId="0" applyNumberFormat="1" applyFont="1" applyFill="1" applyBorder="1" applyAlignment="1">
      <alignment horizontal="center" vertical="center"/>
    </xf>
    <xf numFmtId="165" fontId="1" fillId="37" borderId="3" xfId="0" applyNumberFormat="1" applyFont="1" applyFill="1" applyBorder="1" applyAlignment="1">
      <alignment horizontal="center" vertical="center"/>
    </xf>
    <xf numFmtId="165" fontId="1" fillId="37" borderId="0" xfId="0" applyNumberFormat="1" applyFont="1" applyFill="1" applyBorder="1" applyAlignment="1">
      <alignment horizontal="center" vertical="center"/>
    </xf>
    <xf numFmtId="164" fontId="6" fillId="37" borderId="0" xfId="0" applyNumberFormat="1" applyFont="1" applyFill="1" applyBorder="1" applyAlignment="1">
      <alignment horizontal="center" vertical="center"/>
    </xf>
    <xf numFmtId="4" fontId="8" fillId="31" borderId="0" xfId="0" applyNumberFormat="1" applyFont="1" applyFill="1" applyAlignment="1">
      <alignment horizontal="center"/>
    </xf>
    <xf numFmtId="4" fontId="8" fillId="35" borderId="0" xfId="0" applyNumberFormat="1" applyFont="1" applyFill="1" applyAlignment="1">
      <alignment horizontal="center"/>
    </xf>
    <xf numFmtId="4" fontId="8" fillId="36" borderId="0" xfId="0" applyNumberFormat="1" applyFont="1" applyFill="1" applyAlignment="1">
      <alignment horizontal="center"/>
    </xf>
    <xf numFmtId="4" fontId="8" fillId="30" borderId="0" xfId="0" applyNumberFormat="1" applyFont="1" applyFill="1" applyAlignment="1">
      <alignment horizontal="center"/>
    </xf>
    <xf numFmtId="4" fontId="8" fillId="4" borderId="0" xfId="0" applyNumberFormat="1" applyFont="1" applyFill="1" applyAlignment="1">
      <alignment horizontal="center"/>
    </xf>
    <xf numFmtId="4" fontId="1" fillId="17" borderId="3" xfId="0" applyNumberFormat="1" applyFont="1" applyFill="1" applyBorder="1" applyAlignment="1">
      <alignment horizontal="center" vertical="center"/>
    </xf>
    <xf numFmtId="4" fontId="1" fillId="5" borderId="3" xfId="0" applyNumberFormat="1" applyFont="1" applyFill="1" applyBorder="1" applyAlignment="1">
      <alignment horizontal="center" vertical="center"/>
    </xf>
    <xf numFmtId="4" fontId="1" fillId="0" borderId="3" xfId="0" applyNumberFormat="1" applyFont="1" applyBorder="1" applyAlignment="1">
      <alignment horizontal="center" vertical="center"/>
    </xf>
    <xf numFmtId="4" fontId="1" fillId="17" borderId="0" xfId="0" applyNumberFormat="1" applyFont="1" applyFill="1" applyAlignment="1">
      <alignment horizontal="center" vertical="center"/>
    </xf>
    <xf numFmtId="4" fontId="1" fillId="0" borderId="0" xfId="0" applyNumberFormat="1" applyFont="1" applyAlignment="1">
      <alignment horizontal="center" vertical="center"/>
    </xf>
    <xf numFmtId="4" fontId="1" fillId="5" borderId="0" xfId="0" applyNumberFormat="1" applyFont="1" applyFill="1" applyAlignment="1">
      <alignment horizontal="center" vertical="center"/>
    </xf>
    <xf numFmtId="4" fontId="1" fillId="38" borderId="3" xfId="0" applyNumberFormat="1" applyFont="1" applyFill="1" applyBorder="1" applyAlignment="1">
      <alignment horizontal="center" vertical="center"/>
    </xf>
    <xf numFmtId="4" fontId="1" fillId="38" borderId="0" xfId="0" applyNumberFormat="1" applyFont="1" applyFill="1" applyAlignment="1">
      <alignment horizontal="center" vertical="center"/>
    </xf>
    <xf numFmtId="1" fontId="4" fillId="17" borderId="8" xfId="0" applyNumberFormat="1" applyFont="1" applyFill="1" applyBorder="1"/>
    <xf numFmtId="1" fontId="4" fillId="17" borderId="2" xfId="0" applyNumberFormat="1" applyFont="1" applyFill="1" applyBorder="1"/>
    <xf numFmtId="3" fontId="4" fillId="19" borderId="0" xfId="0" applyNumberFormat="1" applyFont="1" applyFill="1" applyAlignment="1">
      <alignment horizontal="center"/>
    </xf>
    <xf numFmtId="3" fontId="4" fillId="5" borderId="0" xfId="0" applyNumberFormat="1" applyFont="1" applyFill="1" applyAlignment="1">
      <alignment horizontal="center"/>
    </xf>
    <xf numFmtId="3" fontId="4" fillId="31" borderId="0" xfId="0" applyNumberFormat="1" applyFont="1" applyFill="1" applyAlignment="1">
      <alignment horizontal="center"/>
    </xf>
    <xf numFmtId="3" fontId="4" fillId="30" borderId="0" xfId="0" applyNumberFormat="1" applyFont="1" applyFill="1" applyAlignment="1">
      <alignment horizontal="center"/>
    </xf>
    <xf numFmtId="3" fontId="4" fillId="4" borderId="0" xfId="0" applyNumberFormat="1" applyFont="1" applyFill="1" applyAlignment="1">
      <alignment horizontal="center"/>
    </xf>
    <xf numFmtId="3" fontId="4" fillId="3" borderId="0" xfId="0" applyNumberFormat="1" applyFont="1" applyFill="1" applyAlignment="1">
      <alignment horizontal="center"/>
    </xf>
    <xf numFmtId="3" fontId="4" fillId="37" borderId="0" xfId="0" applyNumberFormat="1" applyFont="1" applyFill="1" applyAlignment="1">
      <alignment horizontal="center"/>
    </xf>
    <xf numFmtId="3" fontId="4" fillId="38" borderId="0" xfId="0" applyNumberFormat="1" applyFont="1" applyFill="1" applyAlignment="1">
      <alignment horizontal="center" vertical="center"/>
    </xf>
    <xf numFmtId="4" fontId="1" fillId="3" borderId="3" xfId="0" applyNumberFormat="1" applyFont="1" applyFill="1" applyBorder="1" applyAlignment="1">
      <alignment horizontal="center" vertical="center"/>
    </xf>
    <xf numFmtId="4" fontId="1" fillId="3" borderId="0" xfId="0" applyNumberFormat="1" applyFont="1" applyFill="1" applyAlignment="1">
      <alignment horizontal="center" vertical="center"/>
    </xf>
    <xf numFmtId="4" fontId="4" fillId="3" borderId="0" xfId="0" applyNumberFormat="1" applyFont="1" applyFill="1" applyAlignment="1">
      <alignment horizontal="center" vertical="center"/>
    </xf>
    <xf numFmtId="4" fontId="1" fillId="4" borderId="3" xfId="0" applyNumberFormat="1" applyFont="1" applyFill="1" applyBorder="1" applyAlignment="1">
      <alignment horizontal="center" vertical="center"/>
    </xf>
    <xf numFmtId="4" fontId="1" fillId="4" borderId="0" xfId="0" applyNumberFormat="1" applyFont="1" applyFill="1" applyAlignment="1">
      <alignment horizontal="center" vertical="center"/>
    </xf>
    <xf numFmtId="4" fontId="2" fillId="39" borderId="0" xfId="0" applyNumberFormat="1" applyFont="1" applyFill="1" applyAlignment="1">
      <alignment horizontal="center" vertical="center"/>
    </xf>
    <xf numFmtId="4" fontId="1" fillId="39" borderId="3" xfId="0" applyNumberFormat="1" applyFont="1" applyFill="1" applyBorder="1" applyAlignment="1">
      <alignment horizontal="center" vertical="center"/>
    </xf>
    <xf numFmtId="3" fontId="4" fillId="39" borderId="0" xfId="0" applyNumberFormat="1" applyFont="1" applyFill="1" applyAlignment="1">
      <alignment horizontal="center" vertical="center"/>
    </xf>
    <xf numFmtId="4" fontId="1" fillId="39" borderId="0" xfId="0" applyNumberFormat="1" applyFont="1" applyFill="1" applyAlignment="1">
      <alignment horizontal="center" vertical="center"/>
    </xf>
    <xf numFmtId="4" fontId="1" fillId="3" borderId="5" xfId="0" applyNumberFormat="1" applyFont="1" applyFill="1" applyBorder="1" applyAlignment="1">
      <alignment horizontal="center" vertical="center"/>
    </xf>
    <xf numFmtId="4" fontId="4" fillId="3" borderId="2" xfId="0" applyNumberFormat="1" applyFont="1" applyFill="1" applyBorder="1" applyAlignment="1">
      <alignment horizontal="center" vertical="center"/>
    </xf>
    <xf numFmtId="4" fontId="1" fillId="3" borderId="2" xfId="0" applyNumberFormat="1" applyFont="1" applyFill="1" applyBorder="1" applyAlignment="1">
      <alignment horizontal="center" vertical="center"/>
    </xf>
    <xf numFmtId="1" fontId="4" fillId="39" borderId="0" xfId="0" applyNumberFormat="1" applyFont="1" applyFill="1" applyAlignment="1">
      <alignment horizontal="center" vertical="center"/>
    </xf>
    <xf numFmtId="1" fontId="4" fillId="3" borderId="0" xfId="0" applyNumberFormat="1" applyFont="1" applyFill="1" applyAlignment="1">
      <alignment horizontal="center" vertical="center"/>
    </xf>
    <xf numFmtId="1" fontId="4" fillId="3" borderId="2" xfId="0" applyNumberFormat="1" applyFont="1" applyFill="1" applyBorder="1" applyAlignment="1">
      <alignment horizontal="center" vertical="center"/>
    </xf>
    <xf numFmtId="1" fontId="4" fillId="38" borderId="0" xfId="0" applyNumberFormat="1" applyFont="1" applyFill="1" applyAlignment="1">
      <alignment horizontal="center" vertical="center"/>
    </xf>
    <xf numFmtId="1" fontId="4" fillId="5" borderId="0" xfId="0" applyNumberFormat="1" applyFont="1" applyFill="1" applyAlignment="1">
      <alignment horizontal="center"/>
    </xf>
    <xf numFmtId="4" fontId="1" fillId="7" borderId="3" xfId="0" applyNumberFormat="1" applyFont="1" applyFill="1" applyBorder="1" applyAlignment="1">
      <alignment horizontal="center" vertical="center"/>
    </xf>
    <xf numFmtId="4" fontId="1" fillId="7" borderId="0" xfId="0" applyNumberFormat="1" applyFont="1" applyFill="1" applyAlignment="1">
      <alignment horizontal="center" vertical="center"/>
    </xf>
    <xf numFmtId="3" fontId="4" fillId="7" borderId="0" xfId="0" applyNumberFormat="1" applyFont="1" applyFill="1" applyAlignment="1">
      <alignment horizontal="center" vertical="center"/>
    </xf>
    <xf numFmtId="4" fontId="1" fillId="7" borderId="5"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3" fontId="4" fillId="7" borderId="2" xfId="0" applyNumberFormat="1" applyFont="1" applyFill="1" applyBorder="1" applyAlignment="1">
      <alignment horizontal="center" vertical="center"/>
    </xf>
    <xf numFmtId="3" fontId="4" fillId="3" borderId="0" xfId="0" applyNumberFormat="1" applyFont="1" applyFill="1" applyBorder="1" applyAlignment="1">
      <alignment horizontal="center" vertical="center"/>
    </xf>
    <xf numFmtId="4" fontId="2" fillId="7" borderId="0" xfId="0" applyNumberFormat="1" applyFont="1" applyFill="1" applyAlignment="1">
      <alignment horizontal="center" vertical="center"/>
    </xf>
    <xf numFmtId="4" fontId="1" fillId="6" borderId="3" xfId="0" applyNumberFormat="1" applyFont="1" applyFill="1" applyBorder="1" applyAlignment="1">
      <alignment horizontal="center"/>
    </xf>
    <xf numFmtId="3" fontId="4" fillId="6" borderId="0" xfId="0" applyNumberFormat="1" applyFont="1" applyFill="1" applyAlignment="1">
      <alignment horizontal="center"/>
    </xf>
    <xf numFmtId="4" fontId="1" fillId="6" borderId="0" xfId="0" applyNumberFormat="1" applyFont="1" applyFill="1" applyAlignment="1">
      <alignment horizontal="center"/>
    </xf>
    <xf numFmtId="164" fontId="4" fillId="6" borderId="0" xfId="0" applyNumberFormat="1" applyFont="1" applyFill="1" applyAlignment="1">
      <alignment horizontal="center"/>
    </xf>
    <xf numFmtId="4" fontId="1" fillId="6" borderId="3" xfId="0" applyNumberFormat="1" applyFont="1" applyFill="1" applyBorder="1" applyAlignment="1">
      <alignment horizontal="center" vertical="center"/>
    </xf>
    <xf numFmtId="4" fontId="1" fillId="6" borderId="0" xfId="0" applyNumberFormat="1" applyFont="1" applyFill="1" applyAlignment="1">
      <alignment horizontal="center" vertical="center"/>
    </xf>
    <xf numFmtId="4" fontId="1" fillId="8" borderId="3" xfId="0" applyNumberFormat="1" applyFont="1" applyFill="1" applyBorder="1" applyAlignment="1">
      <alignment horizontal="center" vertical="center"/>
    </xf>
    <xf numFmtId="4" fontId="1" fillId="8" borderId="0" xfId="0" applyNumberFormat="1" applyFont="1" applyFill="1" applyBorder="1" applyAlignment="1">
      <alignment horizontal="center" vertical="center"/>
    </xf>
    <xf numFmtId="3" fontId="4" fillId="8" borderId="0" xfId="0" applyNumberFormat="1" applyFont="1" applyFill="1" applyAlignment="1">
      <alignment horizontal="center" vertical="center"/>
    </xf>
    <xf numFmtId="4" fontId="1" fillId="8" borderId="0" xfId="0" applyNumberFormat="1" applyFont="1" applyFill="1" applyAlignment="1">
      <alignment horizontal="center" vertical="center"/>
    </xf>
    <xf numFmtId="4" fontId="1" fillId="22" borderId="3" xfId="0" applyNumberFormat="1" applyFont="1" applyFill="1" applyBorder="1" applyAlignment="1">
      <alignment horizontal="center" vertical="center"/>
    </xf>
    <xf numFmtId="4" fontId="1" fillId="22" borderId="0" xfId="0" applyNumberFormat="1" applyFont="1" applyFill="1" applyBorder="1" applyAlignment="1">
      <alignment horizontal="center" vertical="center"/>
    </xf>
    <xf numFmtId="3" fontId="4" fillId="22" borderId="0" xfId="0" applyNumberFormat="1" applyFont="1" applyFill="1" applyAlignment="1">
      <alignment horizontal="center" vertical="center"/>
    </xf>
    <xf numFmtId="4" fontId="1" fillId="22" borderId="0" xfId="0" applyNumberFormat="1" applyFont="1" applyFill="1" applyAlignment="1">
      <alignment horizontal="center" vertical="center"/>
    </xf>
    <xf numFmtId="4" fontId="1" fillId="21" borderId="3" xfId="0" applyNumberFormat="1" applyFont="1" applyFill="1" applyBorder="1" applyAlignment="1">
      <alignment horizontal="center" vertical="center"/>
    </xf>
    <xf numFmtId="4" fontId="1" fillId="21" borderId="0" xfId="0" applyNumberFormat="1" applyFont="1" applyFill="1" applyBorder="1" applyAlignment="1">
      <alignment horizontal="center" vertical="center"/>
    </xf>
    <xf numFmtId="3" fontId="4" fillId="21" borderId="0" xfId="0" applyNumberFormat="1" applyFont="1" applyFill="1" applyAlignment="1">
      <alignment horizontal="center" vertical="center"/>
    </xf>
    <xf numFmtId="4" fontId="1" fillId="21" borderId="0" xfId="0" applyNumberFormat="1" applyFont="1" applyFill="1" applyAlignment="1">
      <alignment horizontal="center" vertical="center"/>
    </xf>
    <xf numFmtId="4" fontId="1" fillId="19" borderId="3" xfId="0" applyNumberFormat="1" applyFont="1" applyFill="1" applyBorder="1" applyAlignment="1">
      <alignment horizontal="center" vertical="center"/>
    </xf>
    <xf numFmtId="4" fontId="1" fillId="19" borderId="0" xfId="0" applyNumberFormat="1" applyFont="1" applyFill="1" applyBorder="1" applyAlignment="1">
      <alignment horizontal="center" vertical="center"/>
    </xf>
    <xf numFmtId="3" fontId="4" fillId="19" borderId="0" xfId="0" applyNumberFormat="1" applyFont="1" applyFill="1" applyAlignment="1">
      <alignment horizontal="center" vertical="center"/>
    </xf>
    <xf numFmtId="4" fontId="1" fillId="19" borderId="0" xfId="0" applyNumberFormat="1" applyFont="1" applyFill="1" applyAlignment="1">
      <alignment horizontal="center" vertical="center"/>
    </xf>
    <xf numFmtId="4" fontId="1" fillId="7" borderId="0" xfId="0" applyNumberFormat="1" applyFont="1" applyFill="1" applyBorder="1" applyAlignment="1">
      <alignment horizontal="center" vertical="center"/>
    </xf>
    <xf numFmtId="4" fontId="1" fillId="34" borderId="3" xfId="0" applyNumberFormat="1" applyFont="1" applyFill="1" applyBorder="1" applyAlignment="1">
      <alignment horizontal="center" vertical="center"/>
    </xf>
    <xf numFmtId="4" fontId="1" fillId="34" borderId="0" xfId="0" applyNumberFormat="1" applyFont="1" applyFill="1" applyAlignment="1">
      <alignment horizontal="center" vertical="center"/>
    </xf>
    <xf numFmtId="4" fontId="4" fillId="34" borderId="0" xfId="0" applyNumberFormat="1" applyFont="1" applyFill="1" applyAlignment="1">
      <alignment horizontal="center" vertical="center"/>
    </xf>
    <xf numFmtId="4" fontId="1" fillId="40" borderId="3" xfId="0" applyNumberFormat="1" applyFont="1" applyFill="1" applyBorder="1" applyAlignment="1">
      <alignment horizontal="center" vertical="center"/>
    </xf>
    <xf numFmtId="4" fontId="1" fillId="40" borderId="0" xfId="0" applyNumberFormat="1" applyFont="1" applyFill="1" applyAlignment="1">
      <alignment horizontal="center" vertical="center"/>
    </xf>
    <xf numFmtId="4" fontId="1" fillId="40" borderId="5" xfId="0" applyNumberFormat="1" applyFont="1" applyFill="1" applyBorder="1" applyAlignment="1">
      <alignment horizontal="center" vertical="center"/>
    </xf>
    <xf numFmtId="4" fontId="1" fillId="40" borderId="2" xfId="0" applyNumberFormat="1" applyFont="1" applyFill="1" applyBorder="1" applyAlignment="1">
      <alignment horizontal="center" vertical="center"/>
    </xf>
    <xf numFmtId="4" fontId="1" fillId="40" borderId="0" xfId="0" applyNumberFormat="1" applyFont="1" applyFill="1" applyBorder="1" applyAlignment="1">
      <alignment horizontal="center" vertical="center"/>
    </xf>
    <xf numFmtId="3" fontId="4" fillId="40" borderId="2" xfId="0" applyNumberFormat="1" applyFont="1" applyFill="1" applyBorder="1" applyAlignment="1">
      <alignment horizontal="center" vertical="center"/>
    </xf>
    <xf numFmtId="4" fontId="2" fillId="40" borderId="0" xfId="0" applyNumberFormat="1" applyFont="1" applyFill="1" applyAlignment="1">
      <alignment horizontal="center" vertical="center"/>
    </xf>
    <xf numFmtId="4" fontId="4" fillId="40" borderId="0" xfId="0" applyNumberFormat="1" applyFont="1" applyFill="1" applyAlignment="1">
      <alignment horizontal="center" vertical="center"/>
    </xf>
    <xf numFmtId="4" fontId="4" fillId="7" borderId="0" xfId="0" applyNumberFormat="1" applyFont="1" applyFill="1" applyAlignment="1">
      <alignment horizontal="center" vertical="center"/>
    </xf>
    <xf numFmtId="164" fontId="1" fillId="34" borderId="0" xfId="0" applyNumberFormat="1" applyFont="1" applyFill="1" applyAlignment="1">
      <alignment horizontal="center" vertical="center"/>
    </xf>
    <xf numFmtId="3" fontId="4" fillId="34" borderId="0" xfId="0" applyNumberFormat="1" applyFont="1" applyFill="1" applyAlignment="1">
      <alignment horizontal="center" vertical="center"/>
    </xf>
    <xf numFmtId="0" fontId="2" fillId="0" borderId="0" xfId="0" applyFont="1" applyAlignment="1">
      <alignment horizontal="center" vertical="center"/>
    </xf>
    <xf numFmtId="0" fontId="1" fillId="11" borderId="0" xfId="0" applyFont="1" applyFill="1" applyAlignment="1">
      <alignment horizontal="center" vertical="center"/>
    </xf>
    <xf numFmtId="0" fontId="2" fillId="11" borderId="0" xfId="0" applyFont="1" applyFill="1" applyAlignment="1">
      <alignment horizontal="center" vertical="center"/>
    </xf>
    <xf numFmtId="3" fontId="1" fillId="17" borderId="21" xfId="0" applyNumberFormat="1" applyFont="1" applyFill="1" applyBorder="1" applyAlignment="1">
      <alignment horizontal="center" vertical="center"/>
    </xf>
    <xf numFmtId="0" fontId="2" fillId="17" borderId="22" xfId="0" applyFont="1" applyFill="1" applyBorder="1" applyAlignment="1">
      <alignment horizontal="center" vertical="center"/>
    </xf>
    <xf numFmtId="0" fontId="2" fillId="17" borderId="12" xfId="0" applyFont="1" applyFill="1" applyBorder="1" applyAlignment="1">
      <alignment horizontal="center" vertical="center"/>
    </xf>
    <xf numFmtId="0" fontId="2" fillId="17" borderId="13" xfId="0" applyFont="1" applyFill="1" applyBorder="1" applyAlignment="1">
      <alignment horizontal="center" vertical="center"/>
    </xf>
    <xf numFmtId="0" fontId="2" fillId="17" borderId="14" xfId="0" applyFont="1" applyFill="1" applyBorder="1" applyAlignment="1">
      <alignment horizontal="center" vertical="center"/>
    </xf>
    <xf numFmtId="0" fontId="1" fillId="17" borderId="20" xfId="0" applyFont="1" applyFill="1" applyBorder="1" applyAlignment="1">
      <alignment horizontal="center" vertical="center"/>
    </xf>
    <xf numFmtId="0" fontId="1" fillId="17" borderId="7" xfId="0" applyFont="1" applyFill="1" applyBorder="1" applyAlignment="1">
      <alignment horizontal="center" vertical="center"/>
    </xf>
    <xf numFmtId="0" fontId="1" fillId="17" borderId="18" xfId="0" applyFont="1" applyFill="1" applyBorder="1" applyAlignment="1">
      <alignment horizontal="center" vertical="center"/>
    </xf>
    <xf numFmtId="0" fontId="1" fillId="17" borderId="19" xfId="0" applyFont="1" applyFill="1" applyBorder="1" applyAlignment="1">
      <alignment horizontal="center" vertical="center"/>
    </xf>
    <xf numFmtId="0" fontId="1" fillId="17" borderId="12" xfId="0" applyFont="1" applyFill="1" applyBorder="1" applyAlignment="1">
      <alignment horizontal="center" vertical="center"/>
    </xf>
    <xf numFmtId="0" fontId="1" fillId="17" borderId="13" xfId="0" applyFont="1" applyFill="1" applyBorder="1" applyAlignment="1">
      <alignment horizontal="center" vertical="center"/>
    </xf>
    <xf numFmtId="3" fontId="4" fillId="17" borderId="13" xfId="0" applyNumberFormat="1" applyFont="1" applyFill="1" applyBorder="1" applyAlignment="1">
      <alignment horizontal="center" vertical="center"/>
    </xf>
    <xf numFmtId="3" fontId="4" fillId="17" borderId="0" xfId="0" applyNumberFormat="1" applyFont="1" applyFill="1" applyBorder="1" applyAlignment="1">
      <alignment horizontal="center" vertical="center"/>
    </xf>
    <xf numFmtId="0" fontId="1" fillId="17" borderId="15" xfId="0" applyFont="1" applyFill="1" applyBorder="1" applyAlignment="1">
      <alignment horizontal="center" vertical="center"/>
    </xf>
    <xf numFmtId="0" fontId="1" fillId="17" borderId="16" xfId="0" applyFont="1" applyFill="1" applyBorder="1" applyAlignment="1">
      <alignment horizontal="center" vertical="center"/>
    </xf>
    <xf numFmtId="3" fontId="4" fillId="17" borderId="16" xfId="0" applyNumberFormat="1" applyFont="1" applyFill="1" applyBorder="1" applyAlignment="1">
      <alignment horizontal="center" vertical="center"/>
    </xf>
    <xf numFmtId="0" fontId="4" fillId="17" borderId="16" xfId="0" applyFont="1" applyFill="1" applyBorder="1" applyAlignment="1">
      <alignment horizontal="center" vertical="center"/>
    </xf>
    <xf numFmtId="0" fontId="1" fillId="17" borderId="17" xfId="0" applyFont="1" applyFill="1" applyBorder="1" applyAlignment="1">
      <alignment horizontal="center" vertical="center"/>
    </xf>
    <xf numFmtId="4" fontId="6" fillId="19" borderId="0" xfId="0" applyNumberFormat="1" applyFont="1" applyFill="1" applyBorder="1" applyAlignment="1">
      <alignment horizontal="center" vertical="center"/>
    </xf>
    <xf numFmtId="0" fontId="2" fillId="11" borderId="0" xfId="0" applyFont="1" applyFill="1" applyBorder="1" applyAlignment="1">
      <alignment horizontal="center" vertical="center"/>
    </xf>
    <xf numFmtId="0" fontId="2" fillId="9" borderId="0" xfId="0" applyFont="1" applyFill="1" applyBorder="1" applyAlignment="1">
      <alignment horizontal="center" vertical="center"/>
    </xf>
    <xf numFmtId="0" fontId="2" fillId="9" borderId="2" xfId="0" applyFont="1" applyFill="1" applyBorder="1" applyAlignment="1">
      <alignment horizontal="center" vertical="center"/>
    </xf>
    <xf numFmtId="0" fontId="2" fillId="10" borderId="0" xfId="0" applyFont="1" applyFill="1" applyBorder="1" applyAlignment="1">
      <alignment horizontal="center" vertical="center"/>
    </xf>
    <xf numFmtId="0" fontId="2" fillId="10" borderId="2" xfId="0" applyFont="1" applyFill="1" applyBorder="1" applyAlignment="1">
      <alignment horizontal="center" vertical="center"/>
    </xf>
    <xf numFmtId="0" fontId="2" fillId="11" borderId="2" xfId="0" applyFont="1" applyFill="1" applyBorder="1" applyAlignment="1">
      <alignment horizontal="center" vertical="center"/>
    </xf>
    <xf numFmtId="0" fontId="2" fillId="32" borderId="0" xfId="0" applyFont="1" applyFill="1" applyBorder="1" applyAlignment="1">
      <alignment horizontal="center" vertical="center"/>
    </xf>
    <xf numFmtId="0" fontId="2" fillId="32" borderId="2" xfId="0" applyFont="1" applyFill="1" applyBorder="1" applyAlignment="1">
      <alignment horizontal="center" vertical="center"/>
    </xf>
    <xf numFmtId="0" fontId="2" fillId="17" borderId="0" xfId="0" applyFont="1" applyFill="1" applyBorder="1" applyAlignment="1">
      <alignment horizontal="center" vertical="center"/>
    </xf>
    <xf numFmtId="0" fontId="2" fillId="12" borderId="0" xfId="0" applyFont="1" applyFill="1" applyBorder="1" applyAlignment="1">
      <alignment horizontal="center" vertical="center"/>
    </xf>
    <xf numFmtId="0" fontId="2" fillId="12" borderId="2" xfId="0" applyFont="1" applyFill="1" applyBorder="1" applyAlignment="1">
      <alignment horizontal="center" vertical="center"/>
    </xf>
    <xf numFmtId="0" fontId="2" fillId="13" borderId="0" xfId="0" applyFont="1" applyFill="1" applyBorder="1" applyAlignment="1">
      <alignment horizontal="center" vertical="center"/>
    </xf>
    <xf numFmtId="0" fontId="2" fillId="13" borderId="2" xfId="0" applyFont="1" applyFill="1" applyBorder="1" applyAlignment="1">
      <alignment horizontal="center" vertical="center"/>
    </xf>
    <xf numFmtId="0" fontId="2" fillId="14" borderId="0" xfId="0" applyFont="1" applyFill="1" applyBorder="1" applyAlignment="1">
      <alignment horizontal="center" vertical="center"/>
    </xf>
    <xf numFmtId="0" fontId="2" fillId="14" borderId="2" xfId="0" applyFont="1" applyFill="1" applyBorder="1" applyAlignment="1">
      <alignment horizontal="center" vertical="center"/>
    </xf>
    <xf numFmtId="0" fontId="2" fillId="15" borderId="0" xfId="0" applyFont="1" applyFill="1" applyBorder="1" applyAlignment="1">
      <alignment horizontal="center" vertical="center"/>
    </xf>
    <xf numFmtId="0" fontId="2" fillId="15" borderId="2" xfId="0" applyFont="1" applyFill="1" applyBorder="1" applyAlignment="1">
      <alignment horizontal="center" vertical="center"/>
    </xf>
    <xf numFmtId="0" fontId="2" fillId="16" borderId="0" xfId="0" applyFont="1" applyFill="1" applyBorder="1" applyAlignment="1">
      <alignment horizontal="center" vertical="center"/>
    </xf>
    <xf numFmtId="0" fontId="2" fillId="16" borderId="2" xfId="0" applyFont="1" applyFill="1" applyBorder="1" applyAlignment="1">
      <alignment horizontal="center" vertical="center"/>
    </xf>
    <xf numFmtId="0" fontId="2" fillId="17" borderId="2"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0" xfId="0" applyFont="1" applyFill="1" applyBorder="1" applyAlignment="1">
      <alignment horizontal="center" vertical="center"/>
    </xf>
    <xf numFmtId="4" fontId="2" fillId="31" borderId="0" xfId="0" applyNumberFormat="1" applyFont="1" applyFill="1" applyAlignment="1">
      <alignment horizontal="center" vertical="center"/>
    </xf>
    <xf numFmtId="4" fontId="2" fillId="30" borderId="0" xfId="0" applyNumberFormat="1" applyFont="1" applyFill="1" applyAlignment="1">
      <alignment horizontal="center" vertical="center"/>
    </xf>
    <xf numFmtId="4" fontId="2" fillId="4" borderId="0" xfId="0" applyNumberFormat="1" applyFont="1" applyFill="1" applyAlignment="1">
      <alignment horizontal="center" vertical="center"/>
    </xf>
    <xf numFmtId="4" fontId="2" fillId="3" borderId="0" xfId="0" applyNumberFormat="1" applyFont="1" applyFill="1" applyAlignment="1">
      <alignment horizontal="center" vertical="center"/>
    </xf>
    <xf numFmtId="0" fontId="2" fillId="19" borderId="0" xfId="0" applyFont="1" applyFill="1" applyBorder="1" applyAlignment="1">
      <alignment horizontal="center" vertical="center"/>
    </xf>
    <xf numFmtId="0" fontId="2" fillId="37" borderId="0" xfId="0" applyFont="1" applyFill="1" applyBorder="1" applyAlignment="1">
      <alignment horizontal="center" vertical="center"/>
    </xf>
    <xf numFmtId="4" fontId="2" fillId="7" borderId="0" xfId="0" applyNumberFormat="1" applyFont="1" applyFill="1" applyAlignment="1">
      <alignment horizontal="center" vertical="center"/>
    </xf>
    <xf numFmtId="4" fontId="2" fillId="38" borderId="0" xfId="0" applyNumberFormat="1" applyFont="1" applyFill="1" applyAlignment="1">
      <alignment horizontal="center" vertical="center"/>
    </xf>
    <xf numFmtId="4" fontId="2" fillId="3" borderId="0" xfId="0" applyNumberFormat="1" applyFont="1" applyFill="1" applyBorder="1" applyAlignment="1">
      <alignment horizontal="center" vertical="center"/>
    </xf>
    <xf numFmtId="4" fontId="2" fillId="3" borderId="2" xfId="0" applyNumberFormat="1" applyFont="1" applyFill="1" applyBorder="1" applyAlignment="1">
      <alignment horizontal="center" vertical="center"/>
    </xf>
    <xf numFmtId="4" fontId="2" fillId="7" borderId="0" xfId="0" applyNumberFormat="1" applyFont="1" applyFill="1" applyBorder="1" applyAlignment="1">
      <alignment horizontal="center" vertical="center"/>
    </xf>
    <xf numFmtId="4" fontId="2" fillId="7" borderId="2" xfId="0" applyNumberFormat="1" applyFont="1" applyFill="1" applyBorder="1" applyAlignment="1">
      <alignment horizontal="center" vertical="center"/>
    </xf>
    <xf numFmtId="4" fontId="2" fillId="7" borderId="1" xfId="0" applyNumberFormat="1" applyFont="1" applyFill="1" applyBorder="1" applyAlignment="1">
      <alignment horizontal="center" vertical="center"/>
    </xf>
    <xf numFmtId="4" fontId="2" fillId="8" borderId="0" xfId="0" applyNumberFormat="1" applyFont="1" applyFill="1" applyAlignment="1">
      <alignment horizontal="center" vertical="center"/>
    </xf>
    <xf numFmtId="4" fontId="2" fillId="22" borderId="0" xfId="0" applyNumberFormat="1" applyFont="1" applyFill="1" applyAlignment="1">
      <alignment horizontal="center" vertical="center"/>
    </xf>
    <xf numFmtId="4" fontId="2" fillId="21" borderId="0" xfId="0" applyNumberFormat="1" applyFont="1" applyFill="1" applyAlignment="1">
      <alignment horizontal="center" vertical="center"/>
    </xf>
    <xf numFmtId="4" fontId="2" fillId="19" borderId="0" xfId="0" applyNumberFormat="1" applyFont="1" applyFill="1" applyAlignment="1">
      <alignment horizontal="center" vertical="center"/>
    </xf>
    <xf numFmtId="4" fontId="2" fillId="40" borderId="0" xfId="0" applyNumberFormat="1" applyFont="1" applyFill="1" applyBorder="1" applyAlignment="1">
      <alignment horizontal="center" vertical="center"/>
    </xf>
    <xf numFmtId="4" fontId="2" fillId="40" borderId="2" xfId="0" applyNumberFormat="1" applyFont="1" applyFill="1" applyBorder="1" applyAlignment="1">
      <alignment horizontal="center" vertical="center"/>
    </xf>
    <xf numFmtId="4" fontId="2" fillId="40" borderId="1" xfId="0" applyNumberFormat="1" applyFont="1" applyFill="1" applyBorder="1" applyAlignment="1">
      <alignment horizontal="center" vertical="center"/>
    </xf>
    <xf numFmtId="4" fontId="2" fillId="34" borderId="0" xfId="0" applyNumberFormat="1" applyFont="1" applyFill="1" applyAlignment="1">
      <alignment horizontal="center" vertical="center"/>
    </xf>
    <xf numFmtId="0" fontId="2" fillId="17" borderId="12" xfId="0" applyFont="1" applyFill="1" applyBorder="1" applyAlignment="1">
      <alignment horizontal="center" vertical="center"/>
    </xf>
    <xf numFmtId="0" fontId="2" fillId="17" borderId="13" xfId="0" applyFont="1" applyFill="1" applyBorder="1" applyAlignment="1">
      <alignment horizontal="center" vertical="center"/>
    </xf>
    <xf numFmtId="0" fontId="2" fillId="17" borderId="6" xfId="0" applyFont="1" applyFill="1" applyBorder="1" applyAlignment="1">
      <alignment horizontal="right" vertical="center" textRotation="90"/>
    </xf>
    <xf numFmtId="0" fontId="2" fillId="17" borderId="1" xfId="0" applyFont="1" applyFill="1" applyBorder="1" applyAlignment="1">
      <alignment horizontal="right" vertical="center" textRotation="90"/>
    </xf>
    <xf numFmtId="0" fontId="1" fillId="17" borderId="4" xfId="0" applyFont="1" applyFill="1" applyBorder="1" applyAlignment="1">
      <alignment horizontal="right"/>
    </xf>
    <xf numFmtId="0" fontId="1" fillId="17" borderId="3" xfId="0" applyFont="1" applyFill="1" applyBorder="1" applyAlignment="1">
      <alignment horizontal="right"/>
    </xf>
    <xf numFmtId="0" fontId="1" fillId="17" borderId="6" xfId="0" applyFont="1" applyFill="1" applyBorder="1" applyAlignment="1">
      <alignment horizontal="right"/>
    </xf>
    <xf numFmtId="0" fontId="1" fillId="17" borderId="7" xfId="0" applyFont="1" applyFill="1" applyBorder="1" applyAlignment="1">
      <alignment horizontal="right"/>
    </xf>
    <xf numFmtId="0" fontId="1" fillId="17" borderId="1" xfId="0" applyFont="1" applyFill="1" applyBorder="1" applyAlignment="1">
      <alignment horizontal="right"/>
    </xf>
    <xf numFmtId="0" fontId="1" fillId="17" borderId="0" xfId="0" applyFont="1" applyFill="1" applyBorder="1" applyAlignment="1">
      <alignment horizontal="right"/>
    </xf>
    <xf numFmtId="0" fontId="1" fillId="17" borderId="0" xfId="0" applyFont="1" applyFill="1" applyAlignment="1">
      <alignment horizontal="right"/>
    </xf>
    <xf numFmtId="0" fontId="3" fillId="17" borderId="6" xfId="0" applyFont="1" applyFill="1" applyBorder="1" applyAlignment="1">
      <alignment horizontal="center" vertical="center"/>
    </xf>
    <xf numFmtId="0" fontId="3" fillId="17" borderId="7" xfId="0" applyFont="1" applyFill="1" applyBorder="1" applyAlignment="1">
      <alignment horizontal="center" vertical="center"/>
    </xf>
    <xf numFmtId="0" fontId="3" fillId="17" borderId="8" xfId="0" applyFont="1" applyFill="1" applyBorder="1" applyAlignment="1">
      <alignment horizontal="center" vertical="center"/>
    </xf>
    <xf numFmtId="0" fontId="3" fillId="17" borderId="4" xfId="0" applyFont="1" applyFill="1" applyBorder="1" applyAlignment="1">
      <alignment horizontal="center" vertical="center"/>
    </xf>
    <xf numFmtId="0" fontId="3" fillId="17" borderId="3" xfId="0" applyFont="1" applyFill="1" applyBorder="1" applyAlignment="1">
      <alignment horizontal="center" vertical="center"/>
    </xf>
    <xf numFmtId="0" fontId="3" fillId="17" borderId="5" xfId="0" applyFont="1" applyFill="1" applyBorder="1" applyAlignment="1">
      <alignment horizontal="center" vertical="center"/>
    </xf>
    <xf numFmtId="0" fontId="2" fillId="17" borderId="6"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2" fillId="17" borderId="4" xfId="0" applyFont="1" applyFill="1" applyBorder="1" applyAlignment="1">
      <alignment horizontal="center" vertical="center" wrapText="1"/>
    </xf>
    <xf numFmtId="0" fontId="2" fillId="17" borderId="9" xfId="0" applyFont="1" applyFill="1" applyBorder="1" applyAlignment="1">
      <alignment horizontal="center" vertical="center" wrapText="1"/>
    </xf>
    <xf numFmtId="0" fontId="2" fillId="17" borderId="10" xfId="0" applyFont="1" applyFill="1" applyBorder="1" applyAlignment="1">
      <alignment horizontal="center" vertical="center" wrapText="1"/>
    </xf>
    <xf numFmtId="0" fontId="2" fillId="17" borderId="11" xfId="0" applyFont="1" applyFill="1" applyBorder="1" applyAlignment="1">
      <alignment horizontal="center" vertical="center" wrapText="1"/>
    </xf>
    <xf numFmtId="0" fontId="2" fillId="17" borderId="8" xfId="0" applyFont="1" applyFill="1" applyBorder="1" applyAlignment="1">
      <alignment horizontal="center" vertical="center" wrapText="1"/>
    </xf>
    <xf numFmtId="0" fontId="2" fillId="17" borderId="2" xfId="0" applyFont="1" applyFill="1" applyBorder="1" applyAlignment="1">
      <alignment horizontal="center" vertical="center" wrapText="1"/>
    </xf>
    <xf numFmtId="0" fontId="2" fillId="17" borderId="5" xfId="0" applyFont="1" applyFill="1" applyBorder="1" applyAlignment="1">
      <alignment horizontal="center" vertical="center" wrapText="1"/>
    </xf>
    <xf numFmtId="0" fontId="1" fillId="20" borderId="0" xfId="0" applyFont="1" applyFill="1" applyAlignment="1">
      <alignment horizontal="right" vertical="center" textRotation="90" wrapText="1"/>
    </xf>
    <xf numFmtId="0" fontId="1" fillId="19" borderId="0" xfId="0" applyFont="1" applyFill="1" applyAlignment="1">
      <alignment horizontal="right" vertical="center" textRotation="90" wrapText="1"/>
    </xf>
    <xf numFmtId="0" fontId="1" fillId="21" borderId="0" xfId="0" applyFont="1" applyFill="1" applyAlignment="1">
      <alignment horizontal="right" vertical="center" textRotation="90" wrapText="1"/>
    </xf>
    <xf numFmtId="0" fontId="1" fillId="23" borderId="0" xfId="0" applyFont="1" applyFill="1" applyAlignment="1">
      <alignment horizontal="right" vertical="center" textRotation="90" wrapText="1"/>
    </xf>
    <xf numFmtId="0" fontId="1" fillId="24" borderId="0" xfId="0" applyFont="1" applyFill="1" applyAlignment="1">
      <alignment horizontal="right" vertical="center" textRotation="90" wrapText="1"/>
    </xf>
    <xf numFmtId="0" fontId="1" fillId="25" borderId="0" xfId="0" applyFont="1" applyFill="1" applyAlignment="1">
      <alignment horizontal="right" vertical="center" textRotation="90" wrapText="1"/>
    </xf>
    <xf numFmtId="0" fontId="1" fillId="26" borderId="0" xfId="0" applyFont="1" applyFill="1" applyAlignment="1">
      <alignment horizontal="right" vertical="center" textRotation="90" wrapText="1"/>
    </xf>
    <xf numFmtId="0" fontId="1" fillId="22" borderId="0" xfId="0" applyFont="1" applyFill="1" applyAlignment="1">
      <alignment horizontal="right" vertical="center" textRotation="90" wrapText="1"/>
    </xf>
    <xf numFmtId="0" fontId="1" fillId="8" borderId="0" xfId="0" applyFont="1" applyFill="1" applyAlignment="1">
      <alignment horizontal="right" vertical="center" textRotation="90" wrapText="1"/>
    </xf>
    <xf numFmtId="0" fontId="1" fillId="27" borderId="0" xfId="0" applyFont="1" applyFill="1" applyAlignment="1">
      <alignment horizontal="right" vertical="center" textRotation="90" wrapText="1"/>
    </xf>
    <xf numFmtId="0" fontId="1" fillId="17" borderId="6" xfId="0" applyFont="1" applyFill="1" applyBorder="1" applyAlignment="1">
      <alignment horizontal="left" vertical="top" wrapText="1"/>
    </xf>
    <xf numFmtId="0" fontId="1" fillId="17" borderId="8" xfId="0" applyFont="1" applyFill="1" applyBorder="1" applyAlignment="1">
      <alignment horizontal="left" vertical="top" wrapText="1"/>
    </xf>
    <xf numFmtId="0" fontId="1" fillId="17" borderId="1" xfId="0" applyFont="1" applyFill="1" applyBorder="1" applyAlignment="1">
      <alignment horizontal="left" vertical="top" wrapText="1"/>
    </xf>
    <xf numFmtId="0" fontId="1" fillId="17" borderId="2" xfId="0" applyFont="1" applyFill="1" applyBorder="1" applyAlignment="1">
      <alignment horizontal="left" vertical="top" wrapText="1"/>
    </xf>
    <xf numFmtId="0" fontId="1" fillId="17" borderId="4" xfId="0" applyFont="1" applyFill="1" applyBorder="1" applyAlignment="1">
      <alignment horizontal="left" vertical="top" wrapText="1"/>
    </xf>
    <xf numFmtId="0" fontId="1" fillId="17" borderId="5" xfId="0" applyFont="1" applyFill="1" applyBorder="1" applyAlignment="1">
      <alignment horizontal="left" vertical="top" wrapText="1"/>
    </xf>
  </cellXfs>
  <cellStyles count="1">
    <cellStyle name="Standard" xfId="0" builtinId="0"/>
  </cellStyles>
  <dxfs count="0"/>
  <tableStyles count="0" defaultTableStyle="TableStyleMedium2" defaultPivotStyle="PivotStyleLight16"/>
  <colors>
    <mruColors>
      <color rgb="FFCCFFFF"/>
      <color rgb="FFFFCCFF"/>
      <color rgb="FFFF7C80"/>
      <color rgb="FFFF9966"/>
      <color rgb="FFFFCC66"/>
      <color rgb="FFFFFF99"/>
      <color rgb="FFFF9999"/>
      <color rgb="FFFFCC99"/>
      <color rgb="FF99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r>
              <a:rPr lang="de-CH"/>
              <a:t>Etnicity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endParaRPr lang="de-DE"/>
        </a:p>
      </c:txPr>
    </c:title>
    <c:autoTitleDeleted val="0"/>
    <c:plotArea>
      <c:layout>
        <c:manualLayout>
          <c:layoutTarget val="inner"/>
          <c:xMode val="edge"/>
          <c:yMode val="edge"/>
          <c:x val="0.22623104838720362"/>
          <c:y val="0.26445988680975213"/>
          <c:w val="0.54063963936991477"/>
          <c:h val="0.38369286474220432"/>
        </c:manualLayout>
      </c:layout>
      <c:pieChart>
        <c:varyColors val="1"/>
        <c:ser>
          <c:idx val="0"/>
          <c:order val="0"/>
          <c:tx>
            <c:v>Ethnicity</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FB38-4F07-802A-9F93949E826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E-FB38-4F07-802A-9F93949E826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4EC-4AF6-AE1D-6E56A3B6DEE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4EC-4AF6-AE1D-6E56A3B6DEE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4EC-4AF6-AE1D-6E56A3B6DEE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4EC-4AF6-AE1D-6E56A3B6DEE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4EC-4AF6-AE1D-6E56A3B6DEE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4EC-4AF6-AE1D-6E56A3B6DEE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34EC-4AF6-AE1D-6E56A3B6DEE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34EC-4AF6-AE1D-6E56A3B6DEED}"/>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34EC-4AF6-AE1D-6E56A3B6DEED}"/>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34EC-4AF6-AE1D-6E56A3B6DEED}"/>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34EC-4AF6-AE1D-6E56A3B6DEED}"/>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20-FB38-4F07-802A-9F93949E8267}"/>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34EC-4AF6-AE1D-6E56A3B6DEED}"/>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34EC-4AF6-AE1D-6E56A3B6DEED}"/>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34EC-4AF6-AE1D-6E56A3B6DEED}"/>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34EC-4AF6-AE1D-6E56A3B6DEED}"/>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34EC-4AF6-AE1D-6E56A3B6DEED}"/>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34EC-4AF6-AE1D-6E56A3B6DEED}"/>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34EC-4AF6-AE1D-6E56A3B6DEED}"/>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34EC-4AF6-AE1D-6E56A3B6DEED}"/>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34EC-4AF6-AE1D-6E56A3B6DEED}"/>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34EC-4AF6-AE1D-6E56A3B6DEED}"/>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34EC-4AF6-AE1D-6E56A3B6DEED}"/>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34EC-4AF6-AE1D-6E56A3B6DEED}"/>
              </c:ext>
            </c:extLst>
          </c:dPt>
          <c:dPt>
            <c:idx val="26"/>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35-34EC-4AF6-AE1D-6E56A3B6DEED}"/>
              </c:ext>
            </c:extLst>
          </c:dPt>
          <c:cat>
            <c:numRef>
              <c:f>Demographics!$D$4:$D$30</c:f>
              <c:numCache>
                <c:formatCode>General</c:formatCode>
                <c:ptCount val="27"/>
              </c:numCache>
            </c:numRef>
          </c:cat>
          <c:val>
            <c:numRef>
              <c:f>Demographics!$F$4:$F$30</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00-FB38-4F07-802A-9F93949E8267}"/>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3.0211301060360345E-2"/>
          <c:y val="0.79290261268725115"/>
          <c:w val="0.91938786784138882"/>
          <c:h val="0.192769031798043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mbria" panose="02040503050406030204" pitchFamily="18"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Cambria" panose="02040503050406030204" pitchFamily="18"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r>
              <a:rPr lang="de-CH"/>
              <a:t>Culture</a:t>
            </a:r>
          </a:p>
        </c:rich>
      </c:tx>
      <c:overlay val="0"/>
      <c:spPr>
        <a:noFill/>
        <a:ln>
          <a:noFill/>
        </a:ln>
        <a:effectLst/>
      </c:spPr>
    </c:title>
    <c:autoTitleDeleted val="0"/>
    <c:plotArea>
      <c:layout>
        <c:manualLayout>
          <c:layoutTarget val="inner"/>
          <c:xMode val="edge"/>
          <c:yMode val="edge"/>
          <c:x val="0.23296080341617204"/>
          <c:y val="0.2671768213088595"/>
          <c:w val="0.53390988434094644"/>
          <c:h val="0.37891674623730243"/>
        </c:manualLayout>
      </c:layout>
      <c:pieChart>
        <c:varyColors val="1"/>
        <c:ser>
          <c:idx val="0"/>
          <c:order val="0"/>
          <c:tx>
            <c:v>Ethnicity</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FBA-4CF0-BFB3-2C61C210DE2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FBA-4CF0-BFB3-2C61C210DE2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FBA-4CF0-BFB3-2C61C210DE2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FBA-4CF0-BFB3-2C61C210DE2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FBA-4CF0-BFB3-2C61C210DE2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FBA-4CF0-BFB3-2C61C210DE2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FBA-4CF0-BFB3-2C61C210DE2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FBA-4CF0-BFB3-2C61C210DE2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6FBA-4CF0-BFB3-2C61C210DE2E}"/>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6FBA-4CF0-BFB3-2C61C210DE2E}"/>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6FBA-4CF0-BFB3-2C61C210DE2E}"/>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6FBA-4CF0-BFB3-2C61C210DE2E}"/>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6FBA-4CF0-BFB3-2C61C210DE2E}"/>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6FBA-4CF0-BFB3-2C61C210DE2E}"/>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6FBA-4CF0-BFB3-2C61C210DE2E}"/>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6FBA-4CF0-BFB3-2C61C210DE2E}"/>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6FBA-4CF0-BFB3-2C61C210DE2E}"/>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6FBA-4CF0-BFB3-2C61C210DE2E}"/>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6FBA-4CF0-BFB3-2C61C210DE2E}"/>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6FBA-4CF0-BFB3-2C61C210DE2E}"/>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6FBA-4CF0-BFB3-2C61C210DE2E}"/>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6FBA-4CF0-BFB3-2C61C210DE2E}"/>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6FBA-4CF0-BFB3-2C61C210DE2E}"/>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6FBA-4CF0-BFB3-2C61C210DE2E}"/>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6FBA-4CF0-BFB3-2C61C210DE2E}"/>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6FBA-4CF0-BFB3-2C61C210DE2E}"/>
              </c:ext>
            </c:extLst>
          </c:dPt>
          <c:dPt>
            <c:idx val="26"/>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35-6FBA-4CF0-BFB3-2C61C210DE2E}"/>
              </c:ext>
            </c:extLst>
          </c:dPt>
          <c:cat>
            <c:numRef>
              <c:f>Demographics!$M$4:$M$30</c:f>
              <c:numCache>
                <c:formatCode>General</c:formatCode>
                <c:ptCount val="27"/>
              </c:numCache>
            </c:numRef>
          </c:cat>
          <c:val>
            <c:numRef>
              <c:f>Demographics!$O$4:$O$30</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36-6FBA-4CF0-BFB3-2C61C210DE2E}"/>
            </c:ext>
          </c:extLst>
        </c:ser>
        <c:dLbls>
          <c:dLblPos val="bestFit"/>
          <c:showLegendKey val="0"/>
          <c:showVal val="0"/>
          <c:showCatName val="0"/>
          <c:showSerName val="0"/>
          <c:showPercent val="0"/>
          <c:showBubbleSize val="0"/>
          <c:showLeaderLines val="0"/>
        </c:dLbls>
        <c:firstSliceAng val="0"/>
      </c:pieChart>
      <c:spPr>
        <a:noFill/>
        <a:ln>
          <a:noFill/>
        </a:ln>
        <a:effectLst/>
      </c:spPr>
    </c:plotArea>
    <c:legend>
      <c:legendPos val="b"/>
      <c:layout>
        <c:manualLayout>
          <c:xMode val="edge"/>
          <c:yMode val="edge"/>
          <c:x val="3.0211301060360345E-2"/>
          <c:y val="0.79290261268725115"/>
          <c:w val="0.91938786784138882"/>
          <c:h val="0.192769031798043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mbria" panose="02040503050406030204" pitchFamily="18"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Cambria" panose="02040503050406030204" pitchFamily="18"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r>
              <a:rPr lang="de-CH"/>
              <a:t>Religion</a:t>
            </a:r>
          </a:p>
        </c:rich>
      </c:tx>
      <c:overlay val="0"/>
      <c:spPr>
        <a:noFill/>
        <a:ln>
          <a:noFill/>
        </a:ln>
        <a:effectLst/>
      </c:spPr>
    </c:title>
    <c:autoTitleDeleted val="0"/>
    <c:plotArea>
      <c:layout>
        <c:manualLayout>
          <c:layoutTarget val="inner"/>
          <c:xMode val="edge"/>
          <c:yMode val="edge"/>
          <c:x val="0.23296080341617204"/>
          <c:y val="0.2671768213088595"/>
          <c:w val="0.53390988434094644"/>
          <c:h val="0.37891674623730243"/>
        </c:manualLayout>
      </c:layout>
      <c:pieChart>
        <c:varyColors val="1"/>
        <c:ser>
          <c:idx val="0"/>
          <c:order val="0"/>
          <c:tx>
            <c:v>Ethnicity</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6F2-40C8-8200-7C85081678C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6F2-40C8-8200-7C85081678C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6F2-40C8-8200-7C85081678C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6F2-40C8-8200-7C85081678C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6F2-40C8-8200-7C85081678C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6F2-40C8-8200-7C85081678C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6F2-40C8-8200-7C85081678C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6F2-40C8-8200-7C85081678C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6F2-40C8-8200-7C85081678C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C6F2-40C8-8200-7C85081678C0}"/>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C6F2-40C8-8200-7C85081678C0}"/>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C6F2-40C8-8200-7C85081678C0}"/>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C6F2-40C8-8200-7C85081678C0}"/>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C6F2-40C8-8200-7C85081678C0}"/>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C6F2-40C8-8200-7C85081678C0}"/>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C6F2-40C8-8200-7C85081678C0}"/>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C6F2-40C8-8200-7C85081678C0}"/>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C6F2-40C8-8200-7C85081678C0}"/>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C6F2-40C8-8200-7C85081678C0}"/>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C6F2-40C8-8200-7C85081678C0}"/>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C6F2-40C8-8200-7C85081678C0}"/>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C6F2-40C8-8200-7C85081678C0}"/>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C6F2-40C8-8200-7C85081678C0}"/>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C6F2-40C8-8200-7C85081678C0}"/>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C6F2-40C8-8200-7C85081678C0}"/>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C6F2-40C8-8200-7C85081678C0}"/>
              </c:ext>
            </c:extLst>
          </c:dPt>
          <c:dPt>
            <c:idx val="26"/>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35-C6F2-40C8-8200-7C85081678C0}"/>
              </c:ext>
            </c:extLst>
          </c:dPt>
          <c:cat>
            <c:numRef>
              <c:f>Demographics!$V$4:$V$30</c:f>
              <c:numCache>
                <c:formatCode>General</c:formatCode>
                <c:ptCount val="27"/>
              </c:numCache>
            </c:numRef>
          </c:cat>
          <c:val>
            <c:numRef>
              <c:f>Demographics!$X$4:$X$30</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36-C6F2-40C8-8200-7C85081678C0}"/>
            </c:ext>
          </c:extLst>
        </c:ser>
        <c:dLbls>
          <c:dLblPos val="bestFit"/>
          <c:showLegendKey val="0"/>
          <c:showVal val="0"/>
          <c:showCatName val="0"/>
          <c:showSerName val="0"/>
          <c:showPercent val="0"/>
          <c:showBubbleSize val="0"/>
          <c:showLeaderLines val="0"/>
        </c:dLbls>
        <c:firstSliceAng val="0"/>
      </c:pieChart>
      <c:spPr>
        <a:noFill/>
        <a:ln>
          <a:noFill/>
        </a:ln>
        <a:effectLst/>
      </c:spPr>
    </c:plotArea>
    <c:legend>
      <c:legendPos val="b"/>
      <c:layout>
        <c:manualLayout>
          <c:xMode val="edge"/>
          <c:yMode val="edge"/>
          <c:x val="3.0211301060360345E-2"/>
          <c:y val="0.79290261268725115"/>
          <c:w val="0.91938786784138882"/>
          <c:h val="0.192769031798043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mbria" panose="02040503050406030204" pitchFamily="18"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Cambria" panose="02040503050406030204" pitchFamily="18"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r>
              <a:rPr lang="de-CH"/>
              <a:t>Race</a:t>
            </a:r>
          </a:p>
        </c:rich>
      </c:tx>
      <c:overlay val="0"/>
      <c:spPr>
        <a:noFill/>
        <a:ln>
          <a:noFill/>
        </a:ln>
        <a:effectLst/>
      </c:spPr>
    </c:title>
    <c:autoTitleDeleted val="0"/>
    <c:plotArea>
      <c:layout>
        <c:manualLayout>
          <c:layoutTarget val="inner"/>
          <c:xMode val="edge"/>
          <c:yMode val="edge"/>
          <c:x val="0.23296080341617204"/>
          <c:y val="0.2671768213088595"/>
          <c:w val="0.53390988434094644"/>
          <c:h val="0.37891674623730243"/>
        </c:manualLayout>
      </c:layout>
      <c:pieChart>
        <c:varyColors val="1"/>
        <c:ser>
          <c:idx val="0"/>
          <c:order val="0"/>
          <c:tx>
            <c:strRef>
              <c:f>Demographics!$AE$4:$AE$30</c:f>
              <c:strCache>
                <c:ptCount val="27"/>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4BF-4EC5-8E3E-15556CE29EE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4BF-4EC5-8E3E-15556CE29EE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4BF-4EC5-8E3E-15556CE29EE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4BF-4EC5-8E3E-15556CE29EE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4BF-4EC5-8E3E-15556CE29EE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4BF-4EC5-8E3E-15556CE29EE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4BF-4EC5-8E3E-15556CE29EE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A4BF-4EC5-8E3E-15556CE29EE1}"/>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A4BF-4EC5-8E3E-15556CE29EE1}"/>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A4BF-4EC5-8E3E-15556CE29EE1}"/>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A4BF-4EC5-8E3E-15556CE29EE1}"/>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A4BF-4EC5-8E3E-15556CE29EE1}"/>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A4BF-4EC5-8E3E-15556CE29EE1}"/>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A4BF-4EC5-8E3E-15556CE29EE1}"/>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A4BF-4EC5-8E3E-15556CE29EE1}"/>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A4BF-4EC5-8E3E-15556CE29EE1}"/>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A4BF-4EC5-8E3E-15556CE29EE1}"/>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A4BF-4EC5-8E3E-15556CE29EE1}"/>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A4BF-4EC5-8E3E-15556CE29EE1}"/>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A4BF-4EC5-8E3E-15556CE29EE1}"/>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A4BF-4EC5-8E3E-15556CE29EE1}"/>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A4BF-4EC5-8E3E-15556CE29EE1}"/>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A4BF-4EC5-8E3E-15556CE29EE1}"/>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A4BF-4EC5-8E3E-15556CE29EE1}"/>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A4BF-4EC5-8E3E-15556CE29EE1}"/>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A4BF-4EC5-8E3E-15556CE29EE1}"/>
              </c:ext>
            </c:extLst>
          </c:dPt>
          <c:dPt>
            <c:idx val="26"/>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35-A4BF-4EC5-8E3E-15556CE29EE1}"/>
              </c:ext>
            </c:extLst>
          </c:dPt>
          <c:cat>
            <c:numRef>
              <c:f>Demographics!$AE$4:$AE$30</c:f>
              <c:numCache>
                <c:formatCode>General</c:formatCode>
                <c:ptCount val="27"/>
              </c:numCache>
            </c:numRef>
          </c:cat>
          <c:val>
            <c:numRef>
              <c:f>Demographics!$AG$4:$AG$30</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36-A4BF-4EC5-8E3E-15556CE29EE1}"/>
            </c:ext>
          </c:extLst>
        </c:ser>
        <c:dLbls>
          <c:dLblPos val="bestFit"/>
          <c:showLegendKey val="0"/>
          <c:showVal val="0"/>
          <c:showCatName val="0"/>
          <c:showSerName val="0"/>
          <c:showPercent val="0"/>
          <c:showBubbleSize val="0"/>
          <c:showLeaderLines val="0"/>
        </c:dLbls>
        <c:firstSliceAng val="0"/>
      </c:pieChart>
      <c:spPr>
        <a:noFill/>
        <a:ln>
          <a:noFill/>
        </a:ln>
        <a:effectLst/>
      </c:spPr>
    </c:plotArea>
    <c:legend>
      <c:legendPos val="b"/>
      <c:layout>
        <c:manualLayout>
          <c:xMode val="edge"/>
          <c:yMode val="edge"/>
          <c:x val="3.0211301060360345E-2"/>
          <c:y val="0.79290261268725115"/>
          <c:w val="0.91938786784138882"/>
          <c:h val="0.192769031798043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mbria" panose="02040503050406030204" pitchFamily="18"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Cambria" panose="02040503050406030204" pitchFamily="18"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r>
              <a:rPr lang="de-CH"/>
              <a:t>Languages</a:t>
            </a:r>
          </a:p>
        </c:rich>
      </c:tx>
      <c:overlay val="0"/>
      <c:spPr>
        <a:noFill/>
        <a:ln>
          <a:noFill/>
        </a:ln>
        <a:effectLst/>
      </c:spPr>
    </c:title>
    <c:autoTitleDeleted val="0"/>
    <c:plotArea>
      <c:layout>
        <c:manualLayout>
          <c:layoutTarget val="inner"/>
          <c:xMode val="edge"/>
          <c:yMode val="edge"/>
          <c:x val="0.23296080341617204"/>
          <c:y val="0.2671768213088595"/>
          <c:w val="0.53390988434094644"/>
          <c:h val="0.37891674623730243"/>
        </c:manualLayout>
      </c:layout>
      <c:pieChart>
        <c:varyColors val="1"/>
        <c:ser>
          <c:idx val="0"/>
          <c:order val="0"/>
          <c:tx>
            <c:strRef>
              <c:f>Demographics!$AN$4:$AN$30</c:f>
              <c:strCache>
                <c:ptCount val="27"/>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25E-4936-BFB0-FAB2D80F7B3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25E-4936-BFB0-FAB2D80F7B3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25E-4936-BFB0-FAB2D80F7B3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25E-4936-BFB0-FAB2D80F7B3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25E-4936-BFB0-FAB2D80F7B3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25E-4936-BFB0-FAB2D80F7B3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E25E-4936-BFB0-FAB2D80F7B3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25E-4936-BFB0-FAB2D80F7B3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E25E-4936-BFB0-FAB2D80F7B3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E25E-4936-BFB0-FAB2D80F7B3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E25E-4936-BFB0-FAB2D80F7B3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E25E-4936-BFB0-FAB2D80F7B35}"/>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E25E-4936-BFB0-FAB2D80F7B35}"/>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E25E-4936-BFB0-FAB2D80F7B35}"/>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E25E-4936-BFB0-FAB2D80F7B35}"/>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E25E-4936-BFB0-FAB2D80F7B35}"/>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E25E-4936-BFB0-FAB2D80F7B35}"/>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E25E-4936-BFB0-FAB2D80F7B35}"/>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E25E-4936-BFB0-FAB2D80F7B35}"/>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E25E-4936-BFB0-FAB2D80F7B35}"/>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E25E-4936-BFB0-FAB2D80F7B35}"/>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E25E-4936-BFB0-FAB2D80F7B35}"/>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E25E-4936-BFB0-FAB2D80F7B35}"/>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E25E-4936-BFB0-FAB2D80F7B35}"/>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E25E-4936-BFB0-FAB2D80F7B35}"/>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E25E-4936-BFB0-FAB2D80F7B35}"/>
              </c:ext>
            </c:extLst>
          </c:dPt>
          <c:dPt>
            <c:idx val="26"/>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35-E25E-4936-BFB0-FAB2D80F7B35}"/>
              </c:ext>
            </c:extLst>
          </c:dPt>
          <c:cat>
            <c:numRef>
              <c:f>Demographics!$AN$4:$AN$30</c:f>
              <c:numCache>
                <c:formatCode>General</c:formatCode>
                <c:ptCount val="27"/>
              </c:numCache>
            </c:numRef>
          </c:cat>
          <c:val>
            <c:numRef>
              <c:f>Demographics!$AP$4:$AP$30</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36-E25E-4936-BFB0-FAB2D80F7B35}"/>
            </c:ext>
          </c:extLst>
        </c:ser>
        <c:dLbls>
          <c:dLblPos val="bestFit"/>
          <c:showLegendKey val="0"/>
          <c:showVal val="0"/>
          <c:showCatName val="0"/>
          <c:showSerName val="0"/>
          <c:showPercent val="0"/>
          <c:showBubbleSize val="0"/>
          <c:showLeaderLines val="0"/>
        </c:dLbls>
        <c:firstSliceAng val="0"/>
      </c:pieChart>
      <c:spPr>
        <a:noFill/>
        <a:ln>
          <a:noFill/>
        </a:ln>
        <a:effectLst/>
      </c:spPr>
    </c:plotArea>
    <c:legend>
      <c:legendPos val="b"/>
      <c:layout>
        <c:manualLayout>
          <c:xMode val="edge"/>
          <c:yMode val="edge"/>
          <c:x val="3.0211301060360345E-2"/>
          <c:y val="0.79290261268725115"/>
          <c:w val="0.91938786784138882"/>
          <c:h val="0.192769031798043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mbria" panose="02040503050406030204" pitchFamily="18"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Cambria" panose="02040503050406030204" pitchFamily="18"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Cambria" panose="02040503050406030204" pitchFamily="18" charset="0"/>
                <a:ea typeface="+mn-ea"/>
                <a:cs typeface="+mn-cs"/>
              </a:defRPr>
            </a:pPr>
            <a:r>
              <a:rPr lang="de-CH"/>
              <a:t>Political Demographics</a:t>
            </a:r>
          </a:p>
        </c:rich>
      </c:tx>
      <c:overlay val="0"/>
      <c:spPr>
        <a:noFill/>
        <a:ln>
          <a:noFill/>
        </a:ln>
        <a:effectLst/>
      </c:spPr>
    </c:title>
    <c:autoTitleDeleted val="0"/>
    <c:plotArea>
      <c:layout>
        <c:manualLayout>
          <c:layoutTarget val="inner"/>
          <c:xMode val="edge"/>
          <c:yMode val="edge"/>
          <c:x val="0.23296080341617204"/>
          <c:y val="0.2671768213088595"/>
          <c:w val="0.53390988434094644"/>
          <c:h val="0.37891674623730243"/>
        </c:manualLayout>
      </c:layout>
      <c:pieChart>
        <c:varyColors val="1"/>
        <c:ser>
          <c:idx val="0"/>
          <c:order val="0"/>
          <c:tx>
            <c:strRef>
              <c:f>Demographics!$AW$4:$AW$30</c:f>
              <c:strCache>
                <c:ptCount val="27"/>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616-4411-9876-CAC7666CF1F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616-4411-9876-CAC7666CF1F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616-4411-9876-CAC7666CF1F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616-4411-9876-CAC7666CF1F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616-4411-9876-CAC7666CF1F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616-4411-9876-CAC7666CF1F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616-4411-9876-CAC7666CF1F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616-4411-9876-CAC7666CF1F1}"/>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616-4411-9876-CAC7666CF1F1}"/>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616-4411-9876-CAC7666CF1F1}"/>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2616-4411-9876-CAC7666CF1F1}"/>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2616-4411-9876-CAC7666CF1F1}"/>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2616-4411-9876-CAC7666CF1F1}"/>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2616-4411-9876-CAC7666CF1F1}"/>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2616-4411-9876-CAC7666CF1F1}"/>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2616-4411-9876-CAC7666CF1F1}"/>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2616-4411-9876-CAC7666CF1F1}"/>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2616-4411-9876-CAC7666CF1F1}"/>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2616-4411-9876-CAC7666CF1F1}"/>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2616-4411-9876-CAC7666CF1F1}"/>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2616-4411-9876-CAC7666CF1F1}"/>
              </c:ext>
            </c:extLst>
          </c:dPt>
          <c:dPt>
            <c:idx val="21"/>
            <c:bubble3D val="0"/>
            <c:spPr>
              <a:solidFill>
                <a:schemeClr val="accent4">
                  <a:lumMod val="80000"/>
                </a:schemeClr>
              </a:solidFill>
              <a:ln w="19050">
                <a:solidFill>
                  <a:schemeClr val="lt1"/>
                </a:solidFill>
              </a:ln>
              <a:effectLst/>
            </c:spPr>
            <c:extLst>
              <c:ext xmlns:c16="http://schemas.microsoft.com/office/drawing/2014/chart" uri="{C3380CC4-5D6E-409C-BE32-E72D297353CC}">
                <c16:uniqueId val="{0000002B-2616-4411-9876-CAC7666CF1F1}"/>
              </c:ext>
            </c:extLst>
          </c:dPt>
          <c:dPt>
            <c:idx val="22"/>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2D-2616-4411-9876-CAC7666CF1F1}"/>
              </c:ext>
            </c:extLst>
          </c:dPt>
          <c:dPt>
            <c:idx val="23"/>
            <c:bubble3D val="0"/>
            <c:spPr>
              <a:solidFill>
                <a:schemeClr val="accent6">
                  <a:lumMod val="80000"/>
                </a:schemeClr>
              </a:solidFill>
              <a:ln w="19050">
                <a:solidFill>
                  <a:schemeClr val="lt1"/>
                </a:solidFill>
              </a:ln>
              <a:effectLst/>
            </c:spPr>
            <c:extLst>
              <c:ext xmlns:c16="http://schemas.microsoft.com/office/drawing/2014/chart" uri="{C3380CC4-5D6E-409C-BE32-E72D297353CC}">
                <c16:uniqueId val="{0000002F-2616-4411-9876-CAC7666CF1F1}"/>
              </c:ext>
            </c:extLst>
          </c:dPt>
          <c:dPt>
            <c:idx val="24"/>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31-2616-4411-9876-CAC7666CF1F1}"/>
              </c:ext>
            </c:extLst>
          </c:dPt>
          <c:dPt>
            <c:idx val="25"/>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33-2616-4411-9876-CAC7666CF1F1}"/>
              </c:ext>
            </c:extLst>
          </c:dPt>
          <c:dPt>
            <c:idx val="26"/>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35-2616-4411-9876-CAC7666CF1F1}"/>
              </c:ext>
            </c:extLst>
          </c:dPt>
          <c:cat>
            <c:numRef>
              <c:f>Demographics!$AW$4:$AW$30</c:f>
              <c:numCache>
                <c:formatCode>General</c:formatCode>
                <c:ptCount val="27"/>
              </c:numCache>
            </c:numRef>
          </c:cat>
          <c:val>
            <c:numRef>
              <c:f>Demographics!$AY$4:$AY$30</c:f>
              <c:numCache>
                <c:formatCode>#,##0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36-2616-4411-9876-CAC7666CF1F1}"/>
            </c:ext>
          </c:extLst>
        </c:ser>
        <c:dLbls>
          <c:dLblPos val="bestFit"/>
          <c:showLegendKey val="0"/>
          <c:showVal val="0"/>
          <c:showCatName val="0"/>
          <c:showSerName val="0"/>
          <c:showPercent val="0"/>
          <c:showBubbleSize val="0"/>
          <c:showLeaderLines val="0"/>
        </c:dLbls>
        <c:firstSliceAng val="0"/>
      </c:pieChart>
      <c:spPr>
        <a:noFill/>
        <a:ln>
          <a:noFill/>
        </a:ln>
        <a:effectLst/>
      </c:spPr>
    </c:plotArea>
    <c:legend>
      <c:legendPos val="b"/>
      <c:layout>
        <c:manualLayout>
          <c:xMode val="edge"/>
          <c:yMode val="edge"/>
          <c:x val="3.0211301060360345E-2"/>
          <c:y val="0.79290261268725115"/>
          <c:w val="0.91938786784138882"/>
          <c:h val="0.192769031798043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ambria" panose="02040503050406030204" pitchFamily="18"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Cambria" panose="02040503050406030204" pitchFamily="18"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11905</xdr:colOff>
      <xdr:row>1</xdr:row>
      <xdr:rowOff>27780</xdr:rowOff>
    </xdr:from>
    <xdr:to>
      <xdr:col>10</xdr:col>
      <xdr:colOff>738188</xdr:colOff>
      <xdr:row>30</xdr:row>
      <xdr:rowOff>158750</xdr:rowOff>
    </xdr:to>
    <xdr:graphicFrame macro="">
      <xdr:nvGraphicFramePr>
        <xdr:cNvPr id="3" name="Diagramm 2">
          <a:extLst>
            <a:ext uri="{FF2B5EF4-FFF2-40B4-BE49-F238E27FC236}">
              <a16:creationId xmlns:a16="http://schemas.microsoft.com/office/drawing/2014/main" id="{91E59A6D-036B-4452-B4B6-9F6A7F4F0C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19844</xdr:colOff>
      <xdr:row>1</xdr:row>
      <xdr:rowOff>19844</xdr:rowOff>
    </xdr:from>
    <xdr:to>
      <xdr:col>19</xdr:col>
      <xdr:colOff>746127</xdr:colOff>
      <xdr:row>30</xdr:row>
      <xdr:rowOff>150814</xdr:rowOff>
    </xdr:to>
    <xdr:graphicFrame macro="">
      <xdr:nvGraphicFramePr>
        <xdr:cNvPr id="5" name="Diagramm 4">
          <a:extLst>
            <a:ext uri="{FF2B5EF4-FFF2-40B4-BE49-F238E27FC236}">
              <a16:creationId xmlns:a16="http://schemas.microsoft.com/office/drawing/2014/main" id="{E48EE9A1-53F1-4738-AD63-50627B5C2E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19844</xdr:colOff>
      <xdr:row>1</xdr:row>
      <xdr:rowOff>19844</xdr:rowOff>
    </xdr:from>
    <xdr:to>
      <xdr:col>28</xdr:col>
      <xdr:colOff>746127</xdr:colOff>
      <xdr:row>30</xdr:row>
      <xdr:rowOff>150814</xdr:rowOff>
    </xdr:to>
    <xdr:graphicFrame macro="">
      <xdr:nvGraphicFramePr>
        <xdr:cNvPr id="7" name="Diagramm 6">
          <a:extLst>
            <a:ext uri="{FF2B5EF4-FFF2-40B4-BE49-F238E27FC236}">
              <a16:creationId xmlns:a16="http://schemas.microsoft.com/office/drawing/2014/main" id="{5CC1D803-A9BD-4AC4-ABD2-9C1FAD675D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33</xdr:col>
      <xdr:colOff>19844</xdr:colOff>
      <xdr:row>1</xdr:row>
      <xdr:rowOff>19844</xdr:rowOff>
    </xdr:from>
    <xdr:to>
      <xdr:col>37</xdr:col>
      <xdr:colOff>746127</xdr:colOff>
      <xdr:row>30</xdr:row>
      <xdr:rowOff>150814</xdr:rowOff>
    </xdr:to>
    <xdr:graphicFrame macro="">
      <xdr:nvGraphicFramePr>
        <xdr:cNvPr id="8" name="Diagramm 7">
          <a:extLst>
            <a:ext uri="{FF2B5EF4-FFF2-40B4-BE49-F238E27FC236}">
              <a16:creationId xmlns:a16="http://schemas.microsoft.com/office/drawing/2014/main" id="{59B0A0D2-5AA4-48EE-A864-DDA0D5E1D4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42</xdr:col>
      <xdr:colOff>19844</xdr:colOff>
      <xdr:row>1</xdr:row>
      <xdr:rowOff>19844</xdr:rowOff>
    </xdr:from>
    <xdr:to>
      <xdr:col>46</xdr:col>
      <xdr:colOff>746127</xdr:colOff>
      <xdr:row>30</xdr:row>
      <xdr:rowOff>150814</xdr:rowOff>
    </xdr:to>
    <xdr:graphicFrame macro="">
      <xdr:nvGraphicFramePr>
        <xdr:cNvPr id="9" name="Diagramm 8">
          <a:extLst>
            <a:ext uri="{FF2B5EF4-FFF2-40B4-BE49-F238E27FC236}">
              <a16:creationId xmlns:a16="http://schemas.microsoft.com/office/drawing/2014/main" id="{056E3702-8B03-4FAA-8BDB-DE8EEAAE7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51</xdr:col>
      <xdr:colOff>19844</xdr:colOff>
      <xdr:row>1</xdr:row>
      <xdr:rowOff>19844</xdr:rowOff>
    </xdr:from>
    <xdr:to>
      <xdr:col>55</xdr:col>
      <xdr:colOff>746127</xdr:colOff>
      <xdr:row>30</xdr:row>
      <xdr:rowOff>150814</xdr:rowOff>
    </xdr:to>
    <xdr:graphicFrame macro="">
      <xdr:nvGraphicFramePr>
        <xdr:cNvPr id="10" name="Diagramm 9">
          <a:extLst>
            <a:ext uri="{FF2B5EF4-FFF2-40B4-BE49-F238E27FC236}">
              <a16:creationId xmlns:a16="http://schemas.microsoft.com/office/drawing/2014/main" id="{4BE85BD7-D00E-4F12-BE69-70F91E0803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30"/>
  <sheetViews>
    <sheetView tabSelected="1" zoomScale="160" zoomScaleNormal="160" workbookViewId="0">
      <pane xSplit="1" topLeftCell="B1" activePane="topRight" state="frozen"/>
      <selection pane="topRight" activeCell="A11" sqref="A11"/>
    </sheetView>
  </sheetViews>
  <sheetFormatPr baseColWidth="10" defaultColWidth="8.81640625" defaultRowHeight="14" x14ac:dyDescent="0.35"/>
  <cols>
    <col min="1" max="1" width="16.81640625" style="55" customWidth="1"/>
    <col min="2" max="2" width="19.1796875" style="56" customWidth="1"/>
    <col min="3" max="3" width="18.1796875" style="160" customWidth="1"/>
    <col min="4" max="4" width="18.1796875" style="57" customWidth="1"/>
    <col min="5" max="5" width="16.36328125" style="58" customWidth="1"/>
    <col min="6" max="6" width="15.453125" style="59" customWidth="1"/>
    <col min="7" max="7" width="17.1796875" style="59" customWidth="1"/>
    <col min="8" max="8" width="21.08984375" style="60" customWidth="1"/>
    <col min="9" max="9" width="16.1796875" style="215" customWidth="1"/>
    <col min="10" max="10" width="23.54296875" style="215" customWidth="1"/>
    <col min="11" max="11" width="15.1796875" style="61" customWidth="1"/>
    <col min="12" max="12" width="15.1796875" style="62" customWidth="1"/>
    <col min="13" max="13" width="18.453125" style="66" customWidth="1"/>
    <col min="14" max="14" width="16.36328125" style="123" customWidth="1"/>
    <col min="15" max="15" width="16.36328125" style="124" customWidth="1"/>
    <col min="16" max="17" width="16.36328125" style="123" customWidth="1"/>
    <col min="18" max="18" width="19.08984375" style="125" customWidth="1"/>
    <col min="19" max="19" width="16.36328125" style="126" customWidth="1"/>
    <col min="20" max="20" width="20.453125" style="125" customWidth="1"/>
    <col min="21" max="21" width="17" style="125" customWidth="1"/>
    <col min="22" max="22" width="20.08984375" style="127" customWidth="1"/>
    <col min="23" max="23" width="16.36328125" style="128" customWidth="1"/>
    <col min="24" max="24" width="18.7265625" style="127" customWidth="1"/>
    <col min="25" max="25" width="16.36328125" style="127" customWidth="1"/>
    <col min="26" max="26" width="16.36328125" style="129" customWidth="1"/>
    <col min="27" max="27" width="16.36328125" style="130" customWidth="1"/>
    <col min="28" max="29" width="16.36328125" style="129" customWidth="1"/>
    <col min="30" max="30" width="16.36328125" style="131" customWidth="1"/>
    <col min="31" max="31" width="16.36328125" style="132" customWidth="1"/>
    <col min="32" max="33" width="16.36328125" style="131" customWidth="1"/>
    <col min="34" max="34" width="16.36328125" style="133" customWidth="1"/>
    <col min="35" max="35" width="16.36328125" style="134" customWidth="1"/>
    <col min="36" max="37" width="16.36328125" style="133" customWidth="1"/>
    <col min="38" max="38" width="16.36328125" style="135" customWidth="1"/>
    <col min="39" max="39" width="16.36328125" style="136" customWidth="1"/>
    <col min="40" max="41" width="16.36328125" style="135" customWidth="1"/>
    <col min="42" max="42" width="17.7265625" style="137" customWidth="1"/>
    <col min="43" max="43" width="16.36328125" style="138" customWidth="1"/>
    <col min="44" max="44" width="18.54296875" style="137" customWidth="1"/>
    <col min="45" max="45" width="16.36328125" style="137" customWidth="1"/>
    <col min="46" max="46" width="16.6328125" style="55" customWidth="1"/>
    <col min="47" max="47" width="16.36328125" style="139" customWidth="1"/>
    <col min="48" max="49" width="16.36328125" style="55" customWidth="1"/>
    <col min="50" max="50" width="17.453125" style="166" customWidth="1"/>
    <col min="51" max="51" width="17.6328125" style="170" customWidth="1"/>
    <col min="52" max="52" width="19" style="166" customWidth="1"/>
    <col min="53" max="53" width="18.1796875" style="166" customWidth="1"/>
    <col min="54" max="54" width="19" style="222" customWidth="1"/>
    <col min="55" max="55" width="19" style="58" customWidth="1"/>
    <col min="56" max="56" width="18.1796875" style="58" customWidth="1"/>
    <col min="57" max="57" width="18.1796875" style="175" customWidth="1"/>
    <col min="58" max="58" width="14.54296875" style="84" customWidth="1"/>
    <col min="59" max="59" width="14.54296875" style="290" customWidth="1"/>
    <col min="60" max="60" width="18.54296875" style="85" customWidth="1"/>
    <col min="61" max="61" width="19.453125" style="61" customWidth="1"/>
    <col min="62" max="62" width="14.81640625" style="61" customWidth="1"/>
    <col min="63" max="63" width="20.81640625" style="61" customWidth="1"/>
    <col min="64" max="16384" width="8.81640625" style="140"/>
  </cols>
  <sheetData>
    <row r="1" spans="1:63" s="41" customFormat="1" x14ac:dyDescent="0.35">
      <c r="A1" s="29" t="s">
        <v>140</v>
      </c>
      <c r="B1" s="30" t="s">
        <v>71</v>
      </c>
      <c r="C1" s="244" t="s">
        <v>156</v>
      </c>
      <c r="D1" s="31" t="s">
        <v>0</v>
      </c>
      <c r="E1" s="32" t="s">
        <v>4</v>
      </c>
      <c r="F1" s="33" t="s">
        <v>1</v>
      </c>
      <c r="G1" s="33" t="s">
        <v>5</v>
      </c>
      <c r="H1" s="34" t="s">
        <v>73</v>
      </c>
      <c r="I1" s="213" t="s">
        <v>126</v>
      </c>
      <c r="J1" s="213" t="s">
        <v>127</v>
      </c>
      <c r="K1" s="35" t="s">
        <v>2</v>
      </c>
      <c r="L1" s="36" t="s">
        <v>74</v>
      </c>
      <c r="M1" s="38" t="s">
        <v>77</v>
      </c>
      <c r="N1" s="400" t="s">
        <v>76</v>
      </c>
      <c r="O1" s="401"/>
      <c r="P1" s="400" t="s">
        <v>78</v>
      </c>
      <c r="Q1" s="400"/>
      <c r="R1" s="402" t="s">
        <v>76</v>
      </c>
      <c r="S1" s="403"/>
      <c r="T1" s="402" t="s">
        <v>78</v>
      </c>
      <c r="U1" s="402"/>
      <c r="V1" s="399" t="s">
        <v>76</v>
      </c>
      <c r="W1" s="404"/>
      <c r="X1" s="399" t="s">
        <v>78</v>
      </c>
      <c r="Y1" s="399"/>
      <c r="Z1" s="408" t="s">
        <v>76</v>
      </c>
      <c r="AA1" s="409"/>
      <c r="AB1" s="408" t="s">
        <v>78</v>
      </c>
      <c r="AC1" s="408"/>
      <c r="AD1" s="410" t="s">
        <v>76</v>
      </c>
      <c r="AE1" s="411"/>
      <c r="AF1" s="410" t="s">
        <v>78</v>
      </c>
      <c r="AG1" s="410"/>
      <c r="AH1" s="412" t="s">
        <v>76</v>
      </c>
      <c r="AI1" s="413"/>
      <c r="AJ1" s="412" t="s">
        <v>78</v>
      </c>
      <c r="AK1" s="412"/>
      <c r="AL1" s="414" t="s">
        <v>76</v>
      </c>
      <c r="AM1" s="415"/>
      <c r="AN1" s="414" t="s">
        <v>78</v>
      </c>
      <c r="AO1" s="414"/>
      <c r="AP1" s="416" t="s">
        <v>76</v>
      </c>
      <c r="AQ1" s="417"/>
      <c r="AR1" s="416" t="s">
        <v>78</v>
      </c>
      <c r="AS1" s="416"/>
      <c r="AT1" s="407" t="s">
        <v>76</v>
      </c>
      <c r="AU1" s="418"/>
      <c r="AV1" s="407" t="s">
        <v>78</v>
      </c>
      <c r="AW1" s="407"/>
      <c r="AX1" s="405" t="s">
        <v>76</v>
      </c>
      <c r="AY1" s="406"/>
      <c r="AZ1" s="405" t="s">
        <v>78</v>
      </c>
      <c r="BA1" s="405"/>
      <c r="BB1" s="219" t="s">
        <v>132</v>
      </c>
      <c r="BC1" s="32" t="s">
        <v>16</v>
      </c>
      <c r="BD1" s="32" t="s">
        <v>12</v>
      </c>
      <c r="BE1" s="173" t="s">
        <v>96</v>
      </c>
      <c r="BF1" s="39" t="s">
        <v>17</v>
      </c>
      <c r="BG1" s="288" t="s">
        <v>18</v>
      </c>
      <c r="BH1" s="40" t="s">
        <v>19</v>
      </c>
      <c r="BI1" s="35" t="s">
        <v>43</v>
      </c>
      <c r="BJ1" s="35" t="s">
        <v>90</v>
      </c>
      <c r="BK1" s="35" t="s">
        <v>20</v>
      </c>
    </row>
    <row r="2" spans="1:63" s="54" customFormat="1" x14ac:dyDescent="0.35">
      <c r="A2" s="42"/>
      <c r="B2" s="43"/>
      <c r="C2" s="245" t="s">
        <v>157</v>
      </c>
      <c r="D2" s="44"/>
      <c r="E2" s="45"/>
      <c r="F2" s="46"/>
      <c r="G2" s="46"/>
      <c r="H2" s="47"/>
      <c r="I2" s="214" t="s">
        <v>111</v>
      </c>
      <c r="J2" s="214"/>
      <c r="K2" s="48"/>
      <c r="L2" s="49"/>
      <c r="M2" s="51" t="s">
        <v>75</v>
      </c>
      <c r="N2" s="143" t="s">
        <v>82</v>
      </c>
      <c r="O2" s="144" t="s">
        <v>13</v>
      </c>
      <c r="P2" s="143" t="s">
        <v>82</v>
      </c>
      <c r="Q2" s="143" t="s">
        <v>13</v>
      </c>
      <c r="R2" s="145" t="s">
        <v>128</v>
      </c>
      <c r="S2" s="146" t="s">
        <v>129</v>
      </c>
      <c r="T2" s="145" t="s">
        <v>128</v>
      </c>
      <c r="U2" s="146" t="s">
        <v>129</v>
      </c>
      <c r="V2" s="147" t="s">
        <v>130</v>
      </c>
      <c r="W2" s="148" t="s">
        <v>131</v>
      </c>
      <c r="X2" s="147" t="s">
        <v>130</v>
      </c>
      <c r="Y2" s="148" t="s">
        <v>131</v>
      </c>
      <c r="Z2" s="149" t="s">
        <v>83</v>
      </c>
      <c r="AA2" s="150" t="s">
        <v>14</v>
      </c>
      <c r="AB2" s="149" t="s">
        <v>83</v>
      </c>
      <c r="AC2" s="149" t="s">
        <v>14</v>
      </c>
      <c r="AD2" s="151" t="s">
        <v>84</v>
      </c>
      <c r="AE2" s="152" t="s">
        <v>85</v>
      </c>
      <c r="AF2" s="151" t="s">
        <v>84</v>
      </c>
      <c r="AG2" s="151" t="s">
        <v>85</v>
      </c>
      <c r="AH2" s="153" t="s">
        <v>86</v>
      </c>
      <c r="AI2" s="154" t="s">
        <v>21</v>
      </c>
      <c r="AJ2" s="153" t="s">
        <v>86</v>
      </c>
      <c r="AK2" s="153" t="s">
        <v>21</v>
      </c>
      <c r="AL2" s="155" t="s">
        <v>87</v>
      </c>
      <c r="AM2" s="156" t="s">
        <v>15</v>
      </c>
      <c r="AN2" s="155" t="s">
        <v>87</v>
      </c>
      <c r="AO2" s="155" t="s">
        <v>15</v>
      </c>
      <c r="AP2" s="157" t="s">
        <v>88</v>
      </c>
      <c r="AQ2" s="158" t="s">
        <v>22</v>
      </c>
      <c r="AR2" s="157" t="s">
        <v>88</v>
      </c>
      <c r="AS2" s="157" t="s">
        <v>22</v>
      </c>
      <c r="AT2" s="42" t="s">
        <v>89</v>
      </c>
      <c r="AU2" s="159" t="s">
        <v>79</v>
      </c>
      <c r="AV2" s="42" t="s">
        <v>89</v>
      </c>
      <c r="AW2" s="42" t="s">
        <v>79</v>
      </c>
      <c r="AX2" s="164" t="s">
        <v>93</v>
      </c>
      <c r="AY2" s="167" t="s">
        <v>94</v>
      </c>
      <c r="AZ2" s="164" t="s">
        <v>93</v>
      </c>
      <c r="BA2" s="164" t="s">
        <v>94</v>
      </c>
      <c r="BB2" s="220" t="s">
        <v>92</v>
      </c>
      <c r="BC2" s="45" t="s">
        <v>95</v>
      </c>
      <c r="BD2" s="45"/>
      <c r="BE2" s="174"/>
      <c r="BF2" s="52"/>
      <c r="BG2" s="289"/>
      <c r="BH2" s="53"/>
      <c r="BI2" s="48"/>
      <c r="BJ2" s="48"/>
      <c r="BK2" s="48"/>
    </row>
    <row r="3" spans="1:63" s="86" customFormat="1" x14ac:dyDescent="0.35">
      <c r="A3" s="55"/>
      <c r="B3" s="56"/>
      <c r="C3" s="160"/>
      <c r="D3" s="57"/>
      <c r="E3" s="58"/>
      <c r="F3" s="59"/>
      <c r="G3" s="59"/>
      <c r="H3" s="60"/>
      <c r="I3" s="215"/>
      <c r="J3" s="215"/>
      <c r="K3" s="61"/>
      <c r="L3" s="62"/>
      <c r="M3" s="66"/>
      <c r="N3" s="67"/>
      <c r="O3" s="68"/>
      <c r="P3" s="67"/>
      <c r="Q3" s="67"/>
      <c r="R3" s="69"/>
      <c r="S3" s="70"/>
      <c r="T3" s="69"/>
      <c r="U3" s="69"/>
      <c r="V3" s="71"/>
      <c r="W3" s="72"/>
      <c r="X3" s="71"/>
      <c r="Y3" s="71"/>
      <c r="Z3" s="73"/>
      <c r="AA3" s="74"/>
      <c r="AB3" s="73"/>
      <c r="AC3" s="73"/>
      <c r="AD3" s="75"/>
      <c r="AE3" s="76"/>
      <c r="AF3" s="75"/>
      <c r="AG3" s="75"/>
      <c r="AH3" s="77"/>
      <c r="AI3" s="78"/>
      <c r="AJ3" s="77"/>
      <c r="AK3" s="77"/>
      <c r="AL3" s="79"/>
      <c r="AM3" s="80"/>
      <c r="AN3" s="79"/>
      <c r="AO3" s="79"/>
      <c r="AP3" s="81"/>
      <c r="AQ3" s="82"/>
      <c r="AR3" s="81"/>
      <c r="AS3" s="81"/>
      <c r="AT3" s="29"/>
      <c r="AU3" s="83"/>
      <c r="AV3" s="29"/>
      <c r="AW3" s="29"/>
      <c r="AX3" s="163"/>
      <c r="AY3" s="168"/>
      <c r="AZ3" s="163"/>
      <c r="BA3" s="163"/>
      <c r="BB3" s="219"/>
      <c r="BC3" s="58"/>
      <c r="BD3" s="58"/>
      <c r="BE3" s="175"/>
      <c r="BF3" s="84"/>
      <c r="BG3" s="290"/>
      <c r="BH3" s="85"/>
      <c r="BI3" s="61"/>
      <c r="BJ3" s="61"/>
      <c r="BK3" s="61"/>
    </row>
    <row r="4" spans="1:63" s="86" customFormat="1" x14ac:dyDescent="0.35">
      <c r="A4" s="55" t="s">
        <v>133</v>
      </c>
      <c r="B4" s="56" t="s">
        <v>3</v>
      </c>
      <c r="C4" s="160" t="s">
        <v>23</v>
      </c>
      <c r="D4" s="338" t="str">
        <f>IFERROR(ROUND(C4/1000,2),"Calculation")</f>
        <v>Calculation</v>
      </c>
      <c r="E4" s="88" t="str">
        <f>IFERROR(IF(BD4&lt;0,ROUND(BD4*-1,3),ROUND(BD4,3)),"Calculation")</f>
        <v>Calculation</v>
      </c>
      <c r="F4" s="89" t="str">
        <f>IFERROR(C4*E4,"Calculation")</f>
        <v>Calculation</v>
      </c>
      <c r="G4" s="89" t="str">
        <f>IFERROR(F4/1000000,"Calculation")</f>
        <v>Calculation</v>
      </c>
      <c r="H4" s="89" t="str">
        <f>IFERROR(F4/C4,"Calculation")</f>
        <v>Calculation</v>
      </c>
      <c r="I4" s="216" t="s">
        <v>23</v>
      </c>
      <c r="J4" s="217" t="str">
        <f>IFERROR(F4/100*I4,"Calculation")</f>
        <v>Calculation</v>
      </c>
      <c r="K4" s="90" t="str">
        <f>IFERROR(ROUND(BH4,2),"Calculation")</f>
        <v>Calculation</v>
      </c>
      <c r="L4" s="91" t="str">
        <f>IFERROR(F4/100*K4,"Calculation")</f>
        <v>Calculation</v>
      </c>
      <c r="M4" s="66">
        <v>1</v>
      </c>
      <c r="N4" s="94" t="s">
        <v>23</v>
      </c>
      <c r="O4" s="95" t="str">
        <f>IFERROR(N4/C4*100,"Calculation")</f>
        <v>Calculation</v>
      </c>
      <c r="P4" s="96" t="str">
        <f>IFERROR(C4/100*Q4,"Calculation")</f>
        <v>Calculation</v>
      </c>
      <c r="Q4" s="94" t="s">
        <v>23</v>
      </c>
      <c r="R4" s="97" t="s">
        <v>23</v>
      </c>
      <c r="S4" s="98" t="str">
        <f>IFERROR(R4/C4*100,"Calculation")</f>
        <v>Calculation</v>
      </c>
      <c r="T4" s="99" t="str">
        <f>IFERROR(C4/100*U4,"Calculation")</f>
        <v>Calculation</v>
      </c>
      <c r="U4" s="97" t="s">
        <v>23</v>
      </c>
      <c r="V4" s="100" t="s">
        <v>23</v>
      </c>
      <c r="W4" s="101" t="str">
        <f>IFERROR(V4/C4*100,"Calculation")</f>
        <v>Calculation</v>
      </c>
      <c r="X4" s="102" t="str">
        <f>IFERROR(C4/100*Y4,"Calculation")</f>
        <v>Calculation</v>
      </c>
      <c r="Y4" s="100" t="s">
        <v>23</v>
      </c>
      <c r="Z4" s="103" t="s">
        <v>23</v>
      </c>
      <c r="AA4" s="104" t="str">
        <f>IFERROR(Z4/C4*100,"Calculation")</f>
        <v>Calculation</v>
      </c>
      <c r="AB4" s="105" t="str">
        <f>IFERROR(C4/100*AC4,"Calculation")</f>
        <v>Calculation</v>
      </c>
      <c r="AC4" s="103" t="s">
        <v>23</v>
      </c>
      <c r="AD4" s="106" t="s">
        <v>23</v>
      </c>
      <c r="AE4" s="107" t="str">
        <f>IFERROR(AD4/C4*100,"Calculation")</f>
        <v>Calculation</v>
      </c>
      <c r="AF4" s="108" t="str">
        <f>IFERROR(C4/100*AG4,"Calculation")</f>
        <v>Calculation</v>
      </c>
      <c r="AG4" s="106" t="s">
        <v>23</v>
      </c>
      <c r="AH4" s="109" t="s">
        <v>23</v>
      </c>
      <c r="AI4" s="110" t="str">
        <f>IFERROR(AH4/C4*100,"Calculation")</f>
        <v>Calculation</v>
      </c>
      <c r="AJ4" s="111" t="str">
        <f>IFERROR(C4/100*AK4,"Calculation")</f>
        <v>Calculation</v>
      </c>
      <c r="AK4" s="109" t="s">
        <v>23</v>
      </c>
      <c r="AL4" s="112" t="s">
        <v>23</v>
      </c>
      <c r="AM4" s="113" t="str">
        <f>IFERROR(AL4/C4*100,"Calculation")</f>
        <v>Calculation</v>
      </c>
      <c r="AN4" s="114" t="str">
        <f>IFERROR(C4/100*AO4,"Calculation")</f>
        <v>Calculation</v>
      </c>
      <c r="AO4" s="112" t="s">
        <v>23</v>
      </c>
      <c r="AP4" s="115" t="s">
        <v>23</v>
      </c>
      <c r="AQ4" s="116" t="str">
        <f>IFERROR(AP4/C4*100,"Calculation")</f>
        <v>Calculation</v>
      </c>
      <c r="AR4" s="117" t="str">
        <f>IFERROR(C4/100*AS4,"Calculation")</f>
        <v>Calculation</v>
      </c>
      <c r="AS4" s="115" t="s">
        <v>23</v>
      </c>
      <c r="AT4" s="118" t="s">
        <v>23</v>
      </c>
      <c r="AU4" s="119" t="str">
        <f>IFERROR(AT4/C4*100,"Calculation")</f>
        <v>Calculation</v>
      </c>
      <c r="AV4" s="120" t="str">
        <f>IFERROR(C4/100*AW4,"Calculation")</f>
        <v>Calculation</v>
      </c>
      <c r="AW4" s="118" t="s">
        <v>23</v>
      </c>
      <c r="AX4" s="171" t="str">
        <f>IFERROR(C4-(N4+R4+V4+Z4+AD4+AH4+AL4+AP4+AT4),"Calculation")</f>
        <v>Calculation</v>
      </c>
      <c r="AY4" s="172" t="str">
        <f>IFERROR(AX4/C4*100,"Calculation")</f>
        <v>Calculation</v>
      </c>
      <c r="AZ4" s="171" t="str">
        <f>IFERROR(C4/100*BA4,"Calculation")</f>
        <v>Calculation</v>
      </c>
      <c r="BA4" s="171" t="str">
        <f>IFERROR(100-Q4-U4-Y4-AC4-AG4-AK4-AO4-AW4,"Calculation")</f>
        <v>Calculation</v>
      </c>
      <c r="BB4" s="221" t="str">
        <f>IFERROR(ROUND(IF(M4&lt;1,((N4+R4+V4+Z4+AD4+AH4+AL4+AP4+AT4+AX4)/C4*100),((Q4+U4+Y4+AC4+AG4+AK4+AO4+AS4+AW4+BA4))),4),"Calculation")</f>
        <v>Calculation</v>
      </c>
      <c r="BC4" s="88" t="str">
        <f>IFERROR(ROUND(IF(M4&lt;1,(C4+(N4/5)+(R4/2.5)+(V4/1.5)+(Z4*5)+(AD4/5)+(AH4*10)+(AL4*15)+(AP4*10)+(AT4*15)),(C4+(P4/5)+(T4/2.5)+(X4/1.5)+(AB4*5)+(AF4/5)+(AJ4*10)+(AN4*15)+(AR4*10)+(AV4*15))),4),"Calculation")</f>
        <v>Calculation</v>
      </c>
      <c r="BD4" s="88" t="str">
        <f>IFERROR(IF(BF4&gt;1,((BE4-BF4-BG4)*(7-BF4)),((BE4-BF4-BG4)*(10-(BF4)*5))),"Calculation")</f>
        <v>Calculation</v>
      </c>
      <c r="BE4" s="176" t="str">
        <f>IFERROR((C4/BC4*100),"Calculation")</f>
        <v>Calculation</v>
      </c>
      <c r="BF4" s="84" t="s">
        <v>23</v>
      </c>
      <c r="BG4" s="290" t="s">
        <v>23</v>
      </c>
      <c r="BH4" s="121" t="str">
        <f>IFERROR(BK4+BI4+BJ4,"Calculation")</f>
        <v>Calculation</v>
      </c>
      <c r="BI4" s="122" t="s">
        <v>23</v>
      </c>
      <c r="BJ4" s="122" t="s">
        <v>23</v>
      </c>
      <c r="BK4" s="122" t="s">
        <v>23</v>
      </c>
    </row>
    <row r="5" spans="1:63" x14ac:dyDescent="0.35">
      <c r="H5" s="59"/>
      <c r="I5" s="218"/>
      <c r="J5" s="218"/>
    </row>
    <row r="6" spans="1:63" s="86" customFormat="1" x14ac:dyDescent="0.35">
      <c r="A6" s="25"/>
      <c r="B6" s="224"/>
      <c r="C6" s="246"/>
      <c r="D6" s="338"/>
      <c r="E6" s="88"/>
      <c r="F6" s="89"/>
      <c r="G6" s="89"/>
      <c r="H6" s="89"/>
      <c r="I6" s="398"/>
      <c r="J6" s="217"/>
      <c r="K6" s="90"/>
      <c r="L6" s="91"/>
      <c r="M6" s="225"/>
      <c r="N6" s="226"/>
      <c r="O6" s="95"/>
      <c r="P6" s="227"/>
      <c r="Q6" s="226"/>
      <c r="R6" s="228"/>
      <c r="S6" s="98"/>
      <c r="T6" s="229"/>
      <c r="U6" s="228"/>
      <c r="V6" s="230"/>
      <c r="W6" s="101"/>
      <c r="X6" s="231"/>
      <c r="Y6" s="230"/>
      <c r="Z6" s="232"/>
      <c r="AA6" s="104"/>
      <c r="AB6" s="233"/>
      <c r="AC6" s="232"/>
      <c r="AD6" s="234"/>
      <c r="AE6" s="107"/>
      <c r="AF6" s="235"/>
      <c r="AG6" s="234"/>
      <c r="AH6" s="236"/>
      <c r="AI6" s="110"/>
      <c r="AJ6" s="237"/>
      <c r="AK6" s="236"/>
      <c r="AL6" s="238"/>
      <c r="AM6" s="113"/>
      <c r="AN6" s="239"/>
      <c r="AO6" s="238"/>
      <c r="AP6" s="240"/>
      <c r="AQ6" s="116"/>
      <c r="AR6" s="241"/>
      <c r="AS6" s="240"/>
      <c r="AT6" s="242"/>
      <c r="AU6" s="119"/>
      <c r="AV6" s="243"/>
      <c r="AW6" s="242"/>
      <c r="AX6" s="171"/>
      <c r="AY6" s="172"/>
      <c r="AZ6" s="171"/>
      <c r="BA6" s="171"/>
      <c r="BB6" s="221"/>
      <c r="BC6" s="88"/>
      <c r="BD6" s="88"/>
      <c r="BE6" s="176"/>
      <c r="BF6" s="84"/>
      <c r="BG6" s="290"/>
      <c r="BH6" s="121"/>
      <c r="BI6" s="122"/>
      <c r="BJ6" s="122"/>
      <c r="BK6" s="122"/>
    </row>
    <row r="7" spans="1:63" x14ac:dyDescent="0.35">
      <c r="H7" s="59"/>
      <c r="I7" s="218"/>
      <c r="J7" s="218"/>
      <c r="BB7" s="223"/>
    </row>
    <row r="8" spans="1:63" s="86" customFormat="1" x14ac:dyDescent="0.35">
      <c r="A8" s="55"/>
      <c r="B8" s="56"/>
      <c r="C8" s="160"/>
      <c r="D8" s="338"/>
      <c r="E8" s="88"/>
      <c r="F8" s="89"/>
      <c r="G8" s="89"/>
      <c r="H8" s="89"/>
      <c r="I8" s="216"/>
      <c r="J8" s="217"/>
      <c r="K8" s="90"/>
      <c r="L8" s="91"/>
      <c r="M8" s="66"/>
      <c r="N8" s="94"/>
      <c r="O8" s="95"/>
      <c r="P8" s="96"/>
      <c r="Q8" s="94"/>
      <c r="R8" s="97"/>
      <c r="S8" s="98"/>
      <c r="T8" s="99"/>
      <c r="U8" s="97"/>
      <c r="V8" s="100"/>
      <c r="W8" s="101"/>
      <c r="X8" s="102"/>
      <c r="Y8" s="100"/>
      <c r="Z8" s="103"/>
      <c r="AA8" s="104"/>
      <c r="AB8" s="105"/>
      <c r="AC8" s="103"/>
      <c r="AD8" s="106"/>
      <c r="AE8" s="107"/>
      <c r="AF8" s="108"/>
      <c r="AG8" s="106"/>
      <c r="AH8" s="109"/>
      <c r="AI8" s="110"/>
      <c r="AJ8" s="111"/>
      <c r="AK8" s="109"/>
      <c r="AL8" s="112"/>
      <c r="AM8" s="113"/>
      <c r="AN8" s="114"/>
      <c r="AO8" s="112"/>
      <c r="AP8" s="115"/>
      <c r="AQ8" s="116"/>
      <c r="AR8" s="117"/>
      <c r="AS8" s="115"/>
      <c r="AT8" s="118"/>
      <c r="AU8" s="119"/>
      <c r="AV8" s="120"/>
      <c r="AW8" s="118"/>
      <c r="AX8" s="171"/>
      <c r="AY8" s="172"/>
      <c r="AZ8" s="171"/>
      <c r="BA8" s="171"/>
      <c r="BB8" s="221"/>
      <c r="BC8" s="88"/>
      <c r="BD8" s="88"/>
      <c r="BE8" s="176"/>
      <c r="BF8" s="84"/>
      <c r="BG8" s="290"/>
      <c r="BH8" s="121"/>
      <c r="BI8" s="122"/>
      <c r="BJ8" s="122"/>
      <c r="BK8" s="122"/>
    </row>
    <row r="9" spans="1:63" x14ac:dyDescent="0.35">
      <c r="H9" s="59"/>
      <c r="I9" s="218"/>
      <c r="J9" s="218"/>
    </row>
    <row r="10" spans="1:63" s="86" customFormat="1" x14ac:dyDescent="0.35">
      <c r="A10" s="55"/>
      <c r="B10" s="56"/>
      <c r="C10" s="160"/>
      <c r="D10" s="87"/>
      <c r="E10" s="88"/>
      <c r="F10" s="89"/>
      <c r="G10" s="89"/>
      <c r="H10" s="89"/>
      <c r="I10" s="217"/>
      <c r="J10" s="217"/>
      <c r="K10" s="90"/>
      <c r="L10" s="91"/>
      <c r="M10" s="66"/>
      <c r="N10" s="94"/>
      <c r="O10" s="95"/>
      <c r="P10" s="96"/>
      <c r="Q10" s="94"/>
      <c r="R10" s="97"/>
      <c r="S10" s="98"/>
      <c r="T10" s="99"/>
      <c r="U10" s="97"/>
      <c r="V10" s="100"/>
      <c r="W10" s="101"/>
      <c r="X10" s="102"/>
      <c r="Y10" s="100"/>
      <c r="Z10" s="103"/>
      <c r="AA10" s="104"/>
      <c r="AB10" s="105"/>
      <c r="AC10" s="103"/>
      <c r="AD10" s="106"/>
      <c r="AE10" s="107"/>
      <c r="AF10" s="108"/>
      <c r="AG10" s="106"/>
      <c r="AH10" s="109"/>
      <c r="AI10" s="110"/>
      <c r="AJ10" s="111"/>
      <c r="AK10" s="109"/>
      <c r="AL10" s="112"/>
      <c r="AM10" s="113"/>
      <c r="AN10" s="114"/>
      <c r="AO10" s="112"/>
      <c r="AP10" s="115"/>
      <c r="AQ10" s="116"/>
      <c r="AR10" s="117"/>
      <c r="AS10" s="115"/>
      <c r="AT10" s="118"/>
      <c r="AU10" s="119"/>
      <c r="AV10" s="120"/>
      <c r="AW10" s="118"/>
      <c r="AX10" s="171"/>
      <c r="AY10" s="172"/>
      <c r="AZ10" s="171"/>
      <c r="BA10" s="171"/>
      <c r="BB10" s="223"/>
      <c r="BC10" s="88"/>
      <c r="BD10" s="88"/>
      <c r="BE10" s="176"/>
      <c r="BF10" s="84"/>
      <c r="BG10" s="290"/>
      <c r="BH10" s="121"/>
      <c r="BI10" s="122"/>
      <c r="BJ10" s="122"/>
      <c r="BK10" s="122"/>
    </row>
    <row r="11" spans="1:63" s="86" customFormat="1" x14ac:dyDescent="0.35">
      <c r="A11" s="55"/>
      <c r="B11" s="56"/>
      <c r="C11" s="160"/>
      <c r="D11" s="338"/>
      <c r="E11" s="88"/>
      <c r="F11" s="89"/>
      <c r="G11" s="89"/>
      <c r="H11" s="89"/>
      <c r="I11" s="216"/>
      <c r="J11" s="217"/>
      <c r="K11" s="90"/>
      <c r="L11" s="91"/>
      <c r="M11" s="66"/>
      <c r="N11" s="94"/>
      <c r="O11" s="95"/>
      <c r="P11" s="96"/>
      <c r="Q11" s="94"/>
      <c r="R11" s="97"/>
      <c r="S11" s="98"/>
      <c r="T11" s="99"/>
      <c r="U11" s="97"/>
      <c r="V11" s="100"/>
      <c r="W11" s="101"/>
      <c r="X11" s="102"/>
      <c r="Y11" s="100"/>
      <c r="Z11" s="103"/>
      <c r="AA11" s="104"/>
      <c r="AB11" s="105"/>
      <c r="AC11" s="103"/>
      <c r="AD11" s="106"/>
      <c r="AE11" s="107"/>
      <c r="AF11" s="108"/>
      <c r="AG11" s="106"/>
      <c r="AH11" s="109"/>
      <c r="AI11" s="110"/>
      <c r="AJ11" s="111"/>
      <c r="AK11" s="109"/>
      <c r="AL11" s="112"/>
      <c r="AM11" s="113"/>
      <c r="AN11" s="114"/>
      <c r="AO11" s="112"/>
      <c r="AP11" s="115"/>
      <c r="AQ11" s="116"/>
      <c r="AR11" s="117"/>
      <c r="AS11" s="115"/>
      <c r="AT11" s="118"/>
      <c r="AU11" s="119"/>
      <c r="AV11" s="120"/>
      <c r="AW11" s="118"/>
      <c r="AX11" s="171"/>
      <c r="AY11" s="172"/>
      <c r="AZ11" s="171"/>
      <c r="BA11" s="171"/>
      <c r="BB11" s="221"/>
      <c r="BC11" s="88"/>
      <c r="BD11" s="88"/>
      <c r="BE11" s="176"/>
      <c r="BF11" s="84"/>
      <c r="BG11" s="290"/>
      <c r="BH11" s="121"/>
      <c r="BI11" s="122"/>
      <c r="BJ11" s="122"/>
      <c r="BK11" s="122"/>
    </row>
    <row r="12" spans="1:63" s="86" customFormat="1" x14ac:dyDescent="0.35">
      <c r="A12" s="55"/>
      <c r="B12" s="56"/>
      <c r="C12" s="160"/>
      <c r="D12" s="87"/>
      <c r="E12" s="88"/>
      <c r="F12" s="89"/>
      <c r="G12" s="89"/>
      <c r="H12" s="89"/>
      <c r="I12" s="217"/>
      <c r="J12" s="217"/>
      <c r="K12" s="90"/>
      <c r="L12" s="91"/>
      <c r="M12" s="66"/>
      <c r="N12" s="94"/>
      <c r="O12" s="95"/>
      <c r="P12" s="96"/>
      <c r="Q12" s="94"/>
      <c r="R12" s="97"/>
      <c r="S12" s="98"/>
      <c r="T12" s="99"/>
      <c r="U12" s="97"/>
      <c r="V12" s="100"/>
      <c r="W12" s="101"/>
      <c r="X12" s="102"/>
      <c r="Y12" s="100"/>
      <c r="Z12" s="103"/>
      <c r="AA12" s="104"/>
      <c r="AB12" s="105"/>
      <c r="AC12" s="103"/>
      <c r="AD12" s="106"/>
      <c r="AE12" s="107"/>
      <c r="AF12" s="108"/>
      <c r="AG12" s="106"/>
      <c r="AH12" s="109"/>
      <c r="AI12" s="110"/>
      <c r="AJ12" s="111"/>
      <c r="AK12" s="109"/>
      <c r="AL12" s="112"/>
      <c r="AM12" s="113"/>
      <c r="AN12" s="114"/>
      <c r="AO12" s="112"/>
      <c r="AP12" s="115"/>
      <c r="AQ12" s="116"/>
      <c r="AR12" s="117"/>
      <c r="AS12" s="115"/>
      <c r="AT12" s="118"/>
      <c r="AU12" s="119"/>
      <c r="AV12" s="120"/>
      <c r="AW12" s="118"/>
      <c r="AX12" s="171"/>
      <c r="AY12" s="172"/>
      <c r="AZ12" s="171"/>
      <c r="BA12" s="171"/>
      <c r="BB12" s="223"/>
      <c r="BC12" s="88"/>
      <c r="BD12" s="88"/>
      <c r="BE12" s="176"/>
      <c r="BF12" s="84"/>
      <c r="BG12" s="290"/>
      <c r="BH12" s="121"/>
      <c r="BI12" s="122"/>
      <c r="BJ12" s="122"/>
      <c r="BK12" s="122"/>
    </row>
    <row r="13" spans="1:63" x14ac:dyDescent="0.35">
      <c r="H13" s="59"/>
      <c r="I13" s="218"/>
      <c r="J13" s="218"/>
    </row>
    <row r="14" spans="1:63" s="86" customFormat="1" x14ac:dyDescent="0.35">
      <c r="A14" s="55"/>
      <c r="B14" s="56"/>
      <c r="C14" s="160"/>
      <c r="D14" s="87"/>
      <c r="E14" s="88"/>
      <c r="F14" s="89"/>
      <c r="G14" s="89"/>
      <c r="H14" s="89"/>
      <c r="I14" s="217"/>
      <c r="J14" s="217"/>
      <c r="K14" s="90"/>
      <c r="L14" s="91"/>
      <c r="M14" s="66"/>
      <c r="N14" s="94"/>
      <c r="O14" s="95"/>
      <c r="P14" s="96"/>
      <c r="Q14" s="94"/>
      <c r="R14" s="97"/>
      <c r="S14" s="98"/>
      <c r="T14" s="99"/>
      <c r="U14" s="97"/>
      <c r="V14" s="100"/>
      <c r="W14" s="101"/>
      <c r="X14" s="102"/>
      <c r="Y14" s="100"/>
      <c r="Z14" s="103"/>
      <c r="AA14" s="104"/>
      <c r="AB14" s="105"/>
      <c r="AC14" s="103"/>
      <c r="AD14" s="106"/>
      <c r="AE14" s="107"/>
      <c r="AF14" s="108"/>
      <c r="AG14" s="106"/>
      <c r="AH14" s="109"/>
      <c r="AI14" s="110"/>
      <c r="AJ14" s="111"/>
      <c r="AK14" s="109"/>
      <c r="AL14" s="112"/>
      <c r="AM14" s="113"/>
      <c r="AN14" s="114"/>
      <c r="AO14" s="112"/>
      <c r="AP14" s="115"/>
      <c r="AQ14" s="116"/>
      <c r="AR14" s="117"/>
      <c r="AS14" s="115"/>
      <c r="AT14" s="118"/>
      <c r="AU14" s="119"/>
      <c r="AV14" s="120"/>
      <c r="AW14" s="118"/>
      <c r="AX14" s="171"/>
      <c r="AY14" s="172"/>
      <c r="AZ14" s="171"/>
      <c r="BA14" s="171"/>
      <c r="BB14" s="223"/>
      <c r="BC14" s="88"/>
      <c r="BD14" s="88"/>
      <c r="BE14" s="176"/>
      <c r="BF14" s="84"/>
      <c r="BG14" s="290"/>
      <c r="BH14" s="121"/>
      <c r="BI14" s="122"/>
      <c r="BJ14" s="122"/>
      <c r="BK14" s="122"/>
    </row>
    <row r="15" spans="1:63" x14ac:dyDescent="0.35">
      <c r="H15" s="59"/>
      <c r="I15" s="218"/>
      <c r="J15" s="218"/>
    </row>
    <row r="16" spans="1:63" s="86" customFormat="1" x14ac:dyDescent="0.35">
      <c r="A16" s="55"/>
      <c r="B16" s="56"/>
      <c r="C16" s="160"/>
      <c r="D16" s="87"/>
      <c r="E16" s="88"/>
      <c r="F16" s="89"/>
      <c r="G16" s="89"/>
      <c r="H16" s="89"/>
      <c r="I16" s="217"/>
      <c r="J16" s="217"/>
      <c r="K16" s="90"/>
      <c r="L16" s="91"/>
      <c r="M16" s="66"/>
      <c r="N16" s="94"/>
      <c r="O16" s="95"/>
      <c r="P16" s="96"/>
      <c r="Q16" s="94"/>
      <c r="R16" s="97"/>
      <c r="S16" s="98"/>
      <c r="T16" s="99"/>
      <c r="U16" s="97"/>
      <c r="V16" s="100"/>
      <c r="W16" s="101"/>
      <c r="X16" s="102"/>
      <c r="Y16" s="100"/>
      <c r="Z16" s="103"/>
      <c r="AA16" s="104"/>
      <c r="AB16" s="105"/>
      <c r="AC16" s="103"/>
      <c r="AD16" s="106"/>
      <c r="AE16" s="107"/>
      <c r="AF16" s="108"/>
      <c r="AG16" s="106"/>
      <c r="AH16" s="109"/>
      <c r="AI16" s="110"/>
      <c r="AJ16" s="111"/>
      <c r="AK16" s="109"/>
      <c r="AL16" s="112"/>
      <c r="AM16" s="113"/>
      <c r="AN16" s="114"/>
      <c r="AO16" s="112"/>
      <c r="AP16" s="115"/>
      <c r="AQ16" s="116"/>
      <c r="AR16" s="117"/>
      <c r="AS16" s="115"/>
      <c r="AT16" s="118"/>
      <c r="AU16" s="119"/>
      <c r="AV16" s="120"/>
      <c r="AW16" s="118"/>
      <c r="AX16" s="171"/>
      <c r="AY16" s="172"/>
      <c r="AZ16" s="171"/>
      <c r="BA16" s="171"/>
      <c r="BB16" s="223"/>
      <c r="BC16" s="88"/>
      <c r="BD16" s="88"/>
      <c r="BE16" s="176"/>
      <c r="BF16" s="84"/>
      <c r="BG16" s="290"/>
      <c r="BH16" s="121"/>
      <c r="BI16" s="122"/>
      <c r="BJ16" s="122"/>
      <c r="BK16" s="122"/>
    </row>
    <row r="17" spans="1:63" x14ac:dyDescent="0.35">
      <c r="H17" s="59"/>
      <c r="I17" s="218"/>
      <c r="J17" s="218"/>
    </row>
    <row r="18" spans="1:63" s="86" customFormat="1" x14ac:dyDescent="0.35">
      <c r="A18" s="55"/>
      <c r="B18" s="56"/>
      <c r="C18" s="160"/>
      <c r="D18" s="87"/>
      <c r="E18" s="88"/>
      <c r="F18" s="89"/>
      <c r="G18" s="89"/>
      <c r="H18" s="89"/>
      <c r="I18" s="217"/>
      <c r="J18" s="217"/>
      <c r="K18" s="90"/>
      <c r="L18" s="91"/>
      <c r="M18" s="66"/>
      <c r="N18" s="94"/>
      <c r="O18" s="95"/>
      <c r="P18" s="96"/>
      <c r="Q18" s="94"/>
      <c r="R18" s="97"/>
      <c r="S18" s="98"/>
      <c r="T18" s="99"/>
      <c r="U18" s="97"/>
      <c r="V18" s="100"/>
      <c r="W18" s="101"/>
      <c r="X18" s="102"/>
      <c r="Y18" s="100"/>
      <c r="Z18" s="103"/>
      <c r="AA18" s="104"/>
      <c r="AB18" s="105"/>
      <c r="AC18" s="103"/>
      <c r="AD18" s="106"/>
      <c r="AE18" s="107"/>
      <c r="AF18" s="108"/>
      <c r="AG18" s="106"/>
      <c r="AH18" s="109"/>
      <c r="AI18" s="110"/>
      <c r="AJ18" s="111"/>
      <c r="AK18" s="109"/>
      <c r="AL18" s="112"/>
      <c r="AM18" s="113"/>
      <c r="AN18" s="114"/>
      <c r="AO18" s="112"/>
      <c r="AP18" s="115"/>
      <c r="AQ18" s="116"/>
      <c r="AR18" s="117"/>
      <c r="AS18" s="115"/>
      <c r="AT18" s="118"/>
      <c r="AU18" s="119"/>
      <c r="AV18" s="120"/>
      <c r="AW18" s="118"/>
      <c r="AX18" s="171"/>
      <c r="AY18" s="172"/>
      <c r="AZ18" s="171"/>
      <c r="BA18" s="171"/>
      <c r="BB18" s="223"/>
      <c r="BC18" s="88"/>
      <c r="BD18" s="88"/>
      <c r="BE18" s="176"/>
      <c r="BF18" s="84"/>
      <c r="BG18" s="290"/>
      <c r="BH18" s="121"/>
      <c r="BI18" s="122"/>
      <c r="BJ18" s="122"/>
      <c r="BK18" s="122"/>
    </row>
    <row r="19" spans="1:63" x14ac:dyDescent="0.35">
      <c r="H19" s="59"/>
      <c r="I19" s="218"/>
      <c r="J19" s="218"/>
    </row>
    <row r="20" spans="1:63" s="86" customFormat="1" x14ac:dyDescent="0.35">
      <c r="A20" s="55"/>
      <c r="B20" s="56"/>
      <c r="C20" s="160"/>
      <c r="D20" s="87"/>
      <c r="E20" s="88"/>
      <c r="F20" s="89"/>
      <c r="G20" s="89"/>
      <c r="H20" s="89"/>
      <c r="I20" s="217"/>
      <c r="J20" s="217"/>
      <c r="K20" s="90"/>
      <c r="L20" s="91"/>
      <c r="M20" s="66"/>
      <c r="N20" s="94"/>
      <c r="O20" s="95"/>
      <c r="P20" s="96"/>
      <c r="Q20" s="94"/>
      <c r="R20" s="97"/>
      <c r="S20" s="98"/>
      <c r="T20" s="99"/>
      <c r="U20" s="97"/>
      <c r="V20" s="100"/>
      <c r="W20" s="101"/>
      <c r="X20" s="102"/>
      <c r="Y20" s="100"/>
      <c r="Z20" s="103"/>
      <c r="AA20" s="104"/>
      <c r="AB20" s="105"/>
      <c r="AC20" s="103"/>
      <c r="AD20" s="106"/>
      <c r="AE20" s="107"/>
      <c r="AF20" s="108"/>
      <c r="AG20" s="106"/>
      <c r="AH20" s="109"/>
      <c r="AI20" s="110"/>
      <c r="AJ20" s="111"/>
      <c r="AK20" s="109"/>
      <c r="AL20" s="112"/>
      <c r="AM20" s="113"/>
      <c r="AN20" s="114"/>
      <c r="AO20" s="112"/>
      <c r="AP20" s="115"/>
      <c r="AQ20" s="116"/>
      <c r="AR20" s="117"/>
      <c r="AS20" s="115"/>
      <c r="AT20" s="118"/>
      <c r="AU20" s="119"/>
      <c r="AV20" s="120"/>
      <c r="AW20" s="118"/>
      <c r="AX20" s="171"/>
      <c r="AY20" s="172"/>
      <c r="AZ20" s="171"/>
      <c r="BA20" s="171"/>
      <c r="BB20" s="223"/>
      <c r="BC20" s="88"/>
      <c r="BD20" s="88"/>
      <c r="BE20" s="176"/>
      <c r="BF20" s="84"/>
      <c r="BG20" s="290"/>
      <c r="BH20" s="121"/>
      <c r="BI20" s="122"/>
      <c r="BJ20" s="122"/>
      <c r="BK20" s="122"/>
    </row>
    <row r="21" spans="1:63" x14ac:dyDescent="0.35">
      <c r="H21" s="59"/>
      <c r="I21" s="218"/>
      <c r="J21" s="218"/>
    </row>
    <row r="22" spans="1:63" s="86" customFormat="1" x14ac:dyDescent="0.35">
      <c r="A22" s="55"/>
      <c r="B22" s="56"/>
      <c r="C22" s="160"/>
      <c r="D22" s="87"/>
      <c r="E22" s="88"/>
      <c r="F22" s="89"/>
      <c r="G22" s="89"/>
      <c r="H22" s="89"/>
      <c r="I22" s="217"/>
      <c r="J22" s="217"/>
      <c r="K22" s="90"/>
      <c r="L22" s="91"/>
      <c r="M22" s="66"/>
      <c r="N22" s="94"/>
      <c r="O22" s="95"/>
      <c r="P22" s="96"/>
      <c r="Q22" s="94"/>
      <c r="R22" s="97"/>
      <c r="S22" s="98"/>
      <c r="T22" s="99"/>
      <c r="U22" s="97"/>
      <c r="V22" s="100"/>
      <c r="W22" s="101"/>
      <c r="X22" s="102"/>
      <c r="Y22" s="100"/>
      <c r="Z22" s="103"/>
      <c r="AA22" s="104"/>
      <c r="AB22" s="105"/>
      <c r="AC22" s="103"/>
      <c r="AD22" s="106"/>
      <c r="AE22" s="107"/>
      <c r="AF22" s="108"/>
      <c r="AG22" s="106"/>
      <c r="AH22" s="109"/>
      <c r="AI22" s="110"/>
      <c r="AJ22" s="111"/>
      <c r="AK22" s="109"/>
      <c r="AL22" s="112"/>
      <c r="AM22" s="113"/>
      <c r="AN22" s="114"/>
      <c r="AO22" s="112"/>
      <c r="AP22" s="115"/>
      <c r="AQ22" s="116"/>
      <c r="AR22" s="117"/>
      <c r="AS22" s="115"/>
      <c r="AT22" s="118"/>
      <c r="AU22" s="119"/>
      <c r="AV22" s="120"/>
      <c r="AW22" s="118"/>
      <c r="AX22" s="171"/>
      <c r="AY22" s="172"/>
      <c r="AZ22" s="171"/>
      <c r="BA22" s="171"/>
      <c r="BB22" s="223"/>
      <c r="BC22" s="88"/>
      <c r="BD22" s="88"/>
      <c r="BE22" s="176"/>
      <c r="BF22" s="84"/>
      <c r="BG22" s="290"/>
      <c r="BH22" s="121"/>
      <c r="BI22" s="122"/>
      <c r="BJ22" s="122"/>
      <c r="BK22" s="122"/>
    </row>
    <row r="23" spans="1:63" x14ac:dyDescent="0.35">
      <c r="H23" s="59"/>
      <c r="I23" s="218"/>
      <c r="J23" s="218"/>
    </row>
    <row r="24" spans="1:63" s="86" customFormat="1" x14ac:dyDescent="0.35">
      <c r="A24" s="55"/>
      <c r="B24" s="56"/>
      <c r="C24" s="160"/>
      <c r="D24" s="87"/>
      <c r="E24" s="88"/>
      <c r="F24" s="89"/>
      <c r="G24" s="89"/>
      <c r="H24" s="89"/>
      <c r="I24" s="217"/>
      <c r="J24" s="217"/>
      <c r="K24" s="90"/>
      <c r="L24" s="91"/>
      <c r="M24" s="66"/>
      <c r="N24" s="94"/>
      <c r="O24" s="95"/>
      <c r="P24" s="96"/>
      <c r="Q24" s="94"/>
      <c r="R24" s="97"/>
      <c r="S24" s="98"/>
      <c r="T24" s="99"/>
      <c r="U24" s="97"/>
      <c r="V24" s="100"/>
      <c r="W24" s="101"/>
      <c r="X24" s="102"/>
      <c r="Y24" s="100"/>
      <c r="Z24" s="103"/>
      <c r="AA24" s="104"/>
      <c r="AB24" s="105"/>
      <c r="AC24" s="103"/>
      <c r="AD24" s="106"/>
      <c r="AE24" s="107"/>
      <c r="AF24" s="108"/>
      <c r="AG24" s="106"/>
      <c r="AH24" s="109"/>
      <c r="AI24" s="110"/>
      <c r="AJ24" s="111"/>
      <c r="AK24" s="109"/>
      <c r="AL24" s="112"/>
      <c r="AM24" s="113"/>
      <c r="AN24" s="114"/>
      <c r="AO24" s="112"/>
      <c r="AP24" s="115"/>
      <c r="AQ24" s="116"/>
      <c r="AR24" s="117"/>
      <c r="AS24" s="115"/>
      <c r="AT24" s="118"/>
      <c r="AU24" s="119"/>
      <c r="AV24" s="120"/>
      <c r="AW24" s="118"/>
      <c r="AX24" s="171"/>
      <c r="AY24" s="172"/>
      <c r="AZ24" s="171"/>
      <c r="BA24" s="171"/>
      <c r="BB24" s="223"/>
      <c r="BC24" s="88"/>
      <c r="BD24" s="88"/>
      <c r="BE24" s="176"/>
      <c r="BF24" s="84"/>
      <c r="BG24" s="290"/>
      <c r="BH24" s="121"/>
      <c r="BI24" s="122"/>
      <c r="BJ24" s="122"/>
      <c r="BK24" s="122"/>
    </row>
    <row r="25" spans="1:63" x14ac:dyDescent="0.35">
      <c r="H25" s="59"/>
      <c r="I25" s="218"/>
      <c r="J25" s="218"/>
    </row>
    <row r="26" spans="1:63" s="86" customFormat="1" x14ac:dyDescent="0.35">
      <c r="A26" s="55"/>
      <c r="B26" s="56"/>
      <c r="C26" s="160"/>
      <c r="D26" s="87"/>
      <c r="E26" s="88"/>
      <c r="F26" s="89"/>
      <c r="G26" s="89"/>
      <c r="H26" s="89"/>
      <c r="I26" s="217"/>
      <c r="J26" s="217"/>
      <c r="K26" s="90"/>
      <c r="L26" s="91"/>
      <c r="M26" s="66"/>
      <c r="N26" s="94"/>
      <c r="O26" s="95"/>
      <c r="P26" s="96"/>
      <c r="Q26" s="94"/>
      <c r="R26" s="97"/>
      <c r="S26" s="98"/>
      <c r="T26" s="99"/>
      <c r="U26" s="97"/>
      <c r="V26" s="100"/>
      <c r="W26" s="101"/>
      <c r="X26" s="102"/>
      <c r="Y26" s="100"/>
      <c r="Z26" s="103"/>
      <c r="AA26" s="104"/>
      <c r="AB26" s="105"/>
      <c r="AC26" s="103"/>
      <c r="AD26" s="106"/>
      <c r="AE26" s="107"/>
      <c r="AF26" s="108"/>
      <c r="AG26" s="106"/>
      <c r="AH26" s="109"/>
      <c r="AI26" s="110"/>
      <c r="AJ26" s="111"/>
      <c r="AK26" s="109"/>
      <c r="AL26" s="112"/>
      <c r="AM26" s="113"/>
      <c r="AN26" s="114"/>
      <c r="AO26" s="112"/>
      <c r="AP26" s="115"/>
      <c r="AQ26" s="116"/>
      <c r="AR26" s="117"/>
      <c r="AS26" s="115"/>
      <c r="AT26" s="118"/>
      <c r="AU26" s="119"/>
      <c r="AV26" s="120"/>
      <c r="AW26" s="118"/>
      <c r="AX26" s="171"/>
      <c r="AY26" s="172"/>
      <c r="AZ26" s="171"/>
      <c r="BA26" s="171"/>
      <c r="BB26" s="223"/>
      <c r="BC26" s="88"/>
      <c r="BD26" s="88"/>
      <c r="BE26" s="176"/>
      <c r="BF26" s="84"/>
      <c r="BG26" s="290"/>
      <c r="BH26" s="121"/>
      <c r="BI26" s="122"/>
      <c r="BJ26" s="122"/>
      <c r="BK26" s="122"/>
    </row>
    <row r="28" spans="1:63" s="86" customFormat="1" x14ac:dyDescent="0.35">
      <c r="A28" s="55"/>
      <c r="B28" s="56"/>
      <c r="C28" s="160"/>
      <c r="D28" s="87"/>
      <c r="E28" s="88"/>
      <c r="F28" s="89"/>
      <c r="G28" s="89"/>
      <c r="H28" s="89"/>
      <c r="I28" s="217"/>
      <c r="J28" s="217"/>
      <c r="K28" s="90"/>
      <c r="L28" s="91"/>
      <c r="M28" s="66"/>
      <c r="N28" s="94"/>
      <c r="O28" s="95"/>
      <c r="P28" s="96"/>
      <c r="Q28" s="94"/>
      <c r="R28" s="97"/>
      <c r="S28" s="98"/>
      <c r="T28" s="99"/>
      <c r="U28" s="97"/>
      <c r="V28" s="100"/>
      <c r="W28" s="101"/>
      <c r="X28" s="102"/>
      <c r="Y28" s="100"/>
      <c r="Z28" s="103"/>
      <c r="AA28" s="104"/>
      <c r="AB28" s="105"/>
      <c r="AC28" s="103"/>
      <c r="AD28" s="106"/>
      <c r="AE28" s="107"/>
      <c r="AF28" s="108"/>
      <c r="AG28" s="106"/>
      <c r="AH28" s="109"/>
      <c r="AI28" s="110"/>
      <c r="AJ28" s="111"/>
      <c r="AK28" s="109"/>
      <c r="AL28" s="112"/>
      <c r="AM28" s="113"/>
      <c r="AN28" s="114"/>
      <c r="AO28" s="112"/>
      <c r="AP28" s="115"/>
      <c r="AQ28" s="116"/>
      <c r="AR28" s="117"/>
      <c r="AS28" s="115"/>
      <c r="AT28" s="118"/>
      <c r="AU28" s="119"/>
      <c r="AV28" s="120"/>
      <c r="AW28" s="118"/>
      <c r="AX28" s="165"/>
      <c r="AY28" s="169"/>
      <c r="AZ28" s="165"/>
      <c r="BA28" s="165"/>
      <c r="BB28" s="223"/>
      <c r="BC28" s="88"/>
      <c r="BD28" s="88"/>
      <c r="BE28" s="176"/>
      <c r="BF28" s="84"/>
      <c r="BG28" s="290"/>
      <c r="BH28" s="121"/>
      <c r="BI28" s="122"/>
      <c r="BJ28" s="122"/>
      <c r="BK28" s="122"/>
    </row>
    <row r="30" spans="1:63" s="86" customFormat="1" x14ac:dyDescent="0.35">
      <c r="A30" s="55"/>
      <c r="B30" s="56"/>
      <c r="C30" s="160"/>
      <c r="D30" s="87"/>
      <c r="E30" s="88"/>
      <c r="F30" s="89"/>
      <c r="G30" s="89"/>
      <c r="H30" s="89"/>
      <c r="I30" s="217"/>
      <c r="J30" s="217"/>
      <c r="K30" s="90"/>
      <c r="L30" s="91"/>
      <c r="M30" s="66"/>
      <c r="N30" s="94"/>
      <c r="O30" s="95"/>
      <c r="P30" s="96"/>
      <c r="Q30" s="94"/>
      <c r="R30" s="97"/>
      <c r="S30" s="98"/>
      <c r="T30" s="99"/>
      <c r="U30" s="97"/>
      <c r="V30" s="100"/>
      <c r="W30" s="101"/>
      <c r="X30" s="102"/>
      <c r="Y30" s="100"/>
      <c r="Z30" s="103"/>
      <c r="AA30" s="104"/>
      <c r="AB30" s="105"/>
      <c r="AC30" s="103"/>
      <c r="AD30" s="106"/>
      <c r="AE30" s="107"/>
      <c r="AF30" s="108"/>
      <c r="AG30" s="106"/>
      <c r="AH30" s="109"/>
      <c r="AI30" s="110"/>
      <c r="AJ30" s="111"/>
      <c r="AK30" s="109"/>
      <c r="AL30" s="112"/>
      <c r="AM30" s="113"/>
      <c r="AN30" s="114"/>
      <c r="AO30" s="112"/>
      <c r="AP30" s="115"/>
      <c r="AQ30" s="116"/>
      <c r="AR30" s="117"/>
      <c r="AS30" s="115"/>
      <c r="AT30" s="118"/>
      <c r="AU30" s="119"/>
      <c r="AV30" s="120"/>
      <c r="AW30" s="118"/>
      <c r="AX30" s="165"/>
      <c r="AY30" s="169"/>
      <c r="AZ30" s="165"/>
      <c r="BA30" s="165"/>
      <c r="BB30" s="223"/>
      <c r="BC30" s="88"/>
      <c r="BD30" s="88"/>
      <c r="BE30" s="176"/>
      <c r="BF30" s="84"/>
      <c r="BG30" s="290"/>
      <c r="BH30" s="121"/>
      <c r="BI30" s="122"/>
      <c r="BJ30" s="122"/>
      <c r="BK30" s="122"/>
    </row>
  </sheetData>
  <mergeCells count="20">
    <mergeCell ref="AX1:AY1"/>
    <mergeCell ref="AZ1:BA1"/>
    <mergeCell ref="AV1:AW1"/>
    <mergeCell ref="Z1:AA1"/>
    <mergeCell ref="AB1:AC1"/>
    <mergeCell ref="AD1:AE1"/>
    <mergeCell ref="AF1:AG1"/>
    <mergeCell ref="AH1:AI1"/>
    <mergeCell ref="AJ1:AK1"/>
    <mergeCell ref="AL1:AM1"/>
    <mergeCell ref="AN1:AO1"/>
    <mergeCell ref="AP1:AQ1"/>
    <mergeCell ref="AR1:AS1"/>
    <mergeCell ref="AT1:AU1"/>
    <mergeCell ref="X1:Y1"/>
    <mergeCell ref="N1:O1"/>
    <mergeCell ref="P1:Q1"/>
    <mergeCell ref="R1:S1"/>
    <mergeCell ref="T1:U1"/>
    <mergeCell ref="V1:W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26273-4636-4E33-B674-3FD7967DE4BE}">
  <dimension ref="A1:AT30"/>
  <sheetViews>
    <sheetView zoomScale="160" zoomScaleNormal="160" workbookViewId="0">
      <pane xSplit="1" topLeftCell="B1" activePane="topRight" state="frozen"/>
      <selection pane="topRight" activeCell="D10" sqref="D10"/>
    </sheetView>
  </sheetViews>
  <sheetFormatPr baseColWidth="10" defaultColWidth="11.54296875" defaultRowHeight="14" x14ac:dyDescent="0.3"/>
  <cols>
    <col min="1" max="1" width="18.90625" style="278" customWidth="1"/>
    <col min="2" max="2" width="13.1796875" style="281" customWidth="1"/>
    <col min="3" max="3" width="15.90625" style="281" customWidth="1"/>
    <col min="4" max="4" width="16" style="275" customWidth="1"/>
    <col min="5" max="5" width="8.54296875" style="258" customWidth="1"/>
    <col min="6" max="6" width="9.453125" style="261" customWidth="1"/>
    <col min="7" max="7" width="9.453125" style="255" customWidth="1"/>
    <col min="8" max="8" width="8.6328125" style="263" customWidth="1"/>
    <col min="9" max="9" width="15.54296875" style="263" customWidth="1"/>
    <col min="10" max="11" width="16.36328125" style="263" customWidth="1"/>
    <col min="12" max="12" width="8.90625" style="266" customWidth="1"/>
    <col min="13" max="15" width="19.453125" style="266" customWidth="1"/>
    <col min="16" max="16" width="8.6328125" style="270" customWidth="1"/>
    <col min="17" max="19" width="16.81640625" style="270" customWidth="1"/>
    <col min="20" max="20" width="11.54296875" style="251"/>
    <col min="21" max="21" width="17.6328125" style="251" customWidth="1"/>
    <col min="22" max="22" width="17.6328125" style="342" customWidth="1"/>
    <col min="23" max="23" width="20.08984375" style="342" customWidth="1"/>
    <col min="24" max="25" width="17.6328125" style="342" customWidth="1"/>
    <col min="26" max="28" width="17.6328125" style="281" customWidth="1"/>
    <col min="29" max="29" width="14.453125" style="287" customWidth="1"/>
    <col min="30" max="30" width="15.26953125" style="286" customWidth="1"/>
    <col min="31" max="31" width="18.6328125" style="286" customWidth="1"/>
    <col min="32" max="32" width="18.1796875" style="63" customWidth="1"/>
    <col min="33" max="33" width="18.1796875" style="64" customWidth="1"/>
    <col min="34" max="34" width="18.1796875" style="65" customWidth="1"/>
    <col min="35" max="35" width="18.1796875" style="64" customWidth="1"/>
    <col min="36" max="36" width="18.1796875" style="65" customWidth="1"/>
    <col min="37" max="37" width="18.1796875" style="64" customWidth="1"/>
    <col min="38" max="38" width="18.1796875" style="65" customWidth="1"/>
    <col min="39" max="39" width="18.1796875" style="64" customWidth="1"/>
    <col min="40" max="40" width="18.1796875" style="65" customWidth="1"/>
    <col min="41" max="41" width="18.1796875" style="64" customWidth="1"/>
    <col min="42" max="42" width="18.1796875" style="65" customWidth="1"/>
    <col min="43" max="43" width="18.1796875" style="64" customWidth="1"/>
    <col min="44" max="44" width="18.1796875" style="65" customWidth="1"/>
    <col min="45" max="45" width="18.1796875" style="64" customWidth="1"/>
    <col min="46" max="46" width="18.1796875" style="65" customWidth="1"/>
    <col min="47" max="16384" width="11.54296875" style="249"/>
  </cols>
  <sheetData>
    <row r="1" spans="1:46" s="247" customFormat="1" ht="14.4" customHeight="1" x14ac:dyDescent="0.35">
      <c r="A1" s="276" t="s">
        <v>3</v>
      </c>
      <c r="B1" s="279" t="s">
        <v>125</v>
      </c>
      <c r="C1" s="279" t="s">
        <v>158</v>
      </c>
      <c r="D1" s="272" t="s">
        <v>1</v>
      </c>
      <c r="E1" s="256" t="s">
        <v>118</v>
      </c>
      <c r="F1" s="259" t="s">
        <v>119</v>
      </c>
      <c r="G1" s="253" t="s">
        <v>116</v>
      </c>
      <c r="H1" s="422" t="s">
        <v>112</v>
      </c>
      <c r="I1" s="422"/>
      <c r="J1" s="422"/>
      <c r="K1" s="422"/>
      <c r="L1" s="423" t="s">
        <v>113</v>
      </c>
      <c r="M1" s="423"/>
      <c r="N1" s="423"/>
      <c r="O1" s="423"/>
      <c r="P1" s="424" t="s">
        <v>114</v>
      </c>
      <c r="Q1" s="424"/>
      <c r="R1" s="424"/>
      <c r="S1" s="424"/>
      <c r="T1" s="425" t="s">
        <v>116</v>
      </c>
      <c r="U1" s="425"/>
      <c r="V1" s="40" t="s">
        <v>19</v>
      </c>
      <c r="W1" s="35" t="s">
        <v>43</v>
      </c>
      <c r="X1" s="35" t="s">
        <v>90</v>
      </c>
      <c r="Y1" s="35" t="s">
        <v>20</v>
      </c>
      <c r="Z1" s="426" t="s">
        <v>160</v>
      </c>
      <c r="AA1" s="426"/>
      <c r="AB1" s="426"/>
      <c r="AC1" s="427" t="s">
        <v>136</v>
      </c>
      <c r="AD1" s="427"/>
      <c r="AE1" s="427"/>
      <c r="AF1" s="37" t="s">
        <v>39</v>
      </c>
      <c r="AG1" s="419" t="s">
        <v>6</v>
      </c>
      <c r="AH1" s="420"/>
      <c r="AI1" s="419" t="s">
        <v>7</v>
      </c>
      <c r="AJ1" s="420"/>
      <c r="AK1" s="419" t="s">
        <v>81</v>
      </c>
      <c r="AL1" s="420"/>
      <c r="AM1" s="419" t="s">
        <v>8</v>
      </c>
      <c r="AN1" s="420"/>
      <c r="AO1" s="419" t="s">
        <v>9</v>
      </c>
      <c r="AP1" s="420"/>
      <c r="AQ1" s="419" t="s">
        <v>10</v>
      </c>
      <c r="AR1" s="420"/>
      <c r="AS1" s="419" t="s">
        <v>11</v>
      </c>
      <c r="AT1" s="421"/>
    </row>
    <row r="2" spans="1:46" s="248" customFormat="1" x14ac:dyDescent="0.3">
      <c r="A2" s="277"/>
      <c r="B2" s="280" t="s">
        <v>111</v>
      </c>
      <c r="C2" s="280"/>
      <c r="D2" s="273"/>
      <c r="E2" s="257" t="s">
        <v>122</v>
      </c>
      <c r="F2" s="260" t="s">
        <v>115</v>
      </c>
      <c r="G2" s="254" t="s">
        <v>117</v>
      </c>
      <c r="H2" s="262" t="s">
        <v>115</v>
      </c>
      <c r="I2" s="262" t="s">
        <v>120</v>
      </c>
      <c r="J2" s="262" t="s">
        <v>121</v>
      </c>
      <c r="K2" s="262" t="s">
        <v>123</v>
      </c>
      <c r="L2" s="265" t="s">
        <v>115</v>
      </c>
      <c r="M2" s="265" t="s">
        <v>120</v>
      </c>
      <c r="N2" s="265" t="s">
        <v>121</v>
      </c>
      <c r="O2" s="265" t="s">
        <v>123</v>
      </c>
      <c r="P2" s="269" t="s">
        <v>115</v>
      </c>
      <c r="Q2" s="269" t="s">
        <v>120</v>
      </c>
      <c r="R2" s="269" t="s">
        <v>121</v>
      </c>
      <c r="S2" s="269" t="s">
        <v>123</v>
      </c>
      <c r="T2" s="250" t="s">
        <v>117</v>
      </c>
      <c r="U2" s="250" t="s">
        <v>124</v>
      </c>
      <c r="V2" s="340"/>
      <c r="W2" s="340"/>
      <c r="X2" s="340"/>
      <c r="Y2" s="340"/>
      <c r="Z2" s="280" t="s">
        <v>118</v>
      </c>
      <c r="AA2" s="280" t="s">
        <v>119</v>
      </c>
      <c r="AB2" s="280" t="s">
        <v>159</v>
      </c>
      <c r="AC2" s="283" t="s">
        <v>137</v>
      </c>
      <c r="AD2" s="284" t="s">
        <v>134</v>
      </c>
      <c r="AE2" s="284" t="s">
        <v>135</v>
      </c>
      <c r="AF2" s="50" t="s">
        <v>70</v>
      </c>
      <c r="AG2" s="141" t="s">
        <v>1</v>
      </c>
      <c r="AH2" s="142" t="s">
        <v>80</v>
      </c>
      <c r="AI2" s="141" t="s">
        <v>1</v>
      </c>
      <c r="AJ2" s="142" t="s">
        <v>80</v>
      </c>
      <c r="AK2" s="141" t="s">
        <v>1</v>
      </c>
      <c r="AL2" s="142" t="s">
        <v>80</v>
      </c>
      <c r="AM2" s="141" t="s">
        <v>1</v>
      </c>
      <c r="AN2" s="142" t="s">
        <v>80</v>
      </c>
      <c r="AO2" s="141" t="s">
        <v>1</v>
      </c>
      <c r="AP2" s="142" t="s">
        <v>80</v>
      </c>
      <c r="AQ2" s="141" t="s">
        <v>1</v>
      </c>
      <c r="AR2" s="142" t="s">
        <v>80</v>
      </c>
      <c r="AS2" s="141" t="s">
        <v>1</v>
      </c>
      <c r="AT2" s="142" t="s">
        <v>80</v>
      </c>
    </row>
    <row r="4" spans="1:46" x14ac:dyDescent="0.3">
      <c r="A4" s="278" t="s">
        <v>133</v>
      </c>
      <c r="B4" s="281" t="s">
        <v>23</v>
      </c>
      <c r="C4" s="282" t="str">
        <f>IFERROR(((Calculations!$F4+0)/100*B4),"Calculation")</f>
        <v>Calculation</v>
      </c>
      <c r="D4" s="274" t="str">
        <f>IFERROR((Calculations!$F4+0)-((Calculations!$F4+0)/100*B4),"Calculation")</f>
        <v>Calculation</v>
      </c>
      <c r="E4" s="294">
        <v>52</v>
      </c>
      <c r="F4" s="293">
        <v>48</v>
      </c>
      <c r="G4" s="252">
        <f>E4+F4</f>
        <v>100</v>
      </c>
      <c r="H4" s="292">
        <v>5</v>
      </c>
      <c r="I4" s="264" t="str">
        <f>IFERROR(($D4/100*$H4)/100*$E4,"Calculation")</f>
        <v>Calculation</v>
      </c>
      <c r="J4" s="264" t="str">
        <f>IFERROR(($D4/100*$H4)/100*$F4,"Calculation")</f>
        <v>Calculation</v>
      </c>
      <c r="K4" s="264" t="str">
        <f>IFERROR(I4+J4,"Calculation")</f>
        <v>Calculation</v>
      </c>
      <c r="L4" s="295">
        <v>58</v>
      </c>
      <c r="M4" s="267" t="str">
        <f>IFERROR(($D4/100*$L4)/100*$E4,"Calculation")</f>
        <v>Calculation</v>
      </c>
      <c r="N4" s="267" t="str">
        <f>IFERROR(($D4/100*$L4)/100*$F4,"Calculation")</f>
        <v>Calculation</v>
      </c>
      <c r="O4" s="267" t="str">
        <f>IFERROR(M4+N4,"Calculation")</f>
        <v>Calculation</v>
      </c>
      <c r="P4" s="296">
        <v>37</v>
      </c>
      <c r="Q4" s="271" t="str">
        <f>IFERROR(($D4/100*$P4)/100*$E4,"Calculation")</f>
        <v>Calculation</v>
      </c>
      <c r="R4" s="271" t="str">
        <f>IFERROR(($D4/100*$P4)/100*$F4,"Calculation")</f>
        <v>Calculation</v>
      </c>
      <c r="S4" s="271" t="str">
        <f>IFERROR(Q4+R4,"Calculation")</f>
        <v>Calculation</v>
      </c>
      <c r="T4" s="252">
        <f>P4+L4+H4</f>
        <v>100</v>
      </c>
      <c r="U4" s="252" t="str">
        <f>IFERROR(K4+O4+S4,"Calculation")</f>
        <v>Calculation</v>
      </c>
      <c r="V4" s="341" t="str">
        <f>IFERROR(X4+Y4+W4,"Calculation")</f>
        <v>Calculation</v>
      </c>
      <c r="W4" s="122" t="s">
        <v>23</v>
      </c>
      <c r="X4" s="122" t="s">
        <v>23</v>
      </c>
      <c r="Y4" s="122" t="s">
        <v>23</v>
      </c>
      <c r="Z4" s="307" t="str">
        <f>IFERROR(M4/100*V4,"Calculation")</f>
        <v>Calculation</v>
      </c>
      <c r="AA4" s="307" t="str">
        <f>IFERROR(N4/100*V4,"Calculation")</f>
        <v>Calculation</v>
      </c>
      <c r="AB4" s="307" t="str">
        <f>IFERROR(O4/100*V4,"Calculation")</f>
        <v>Calculation</v>
      </c>
      <c r="AC4" s="291" t="s">
        <v>23</v>
      </c>
      <c r="AD4" s="313" t="str">
        <f>IFERROR(D4/100*AC4,"Calculation")</f>
        <v>Calculation</v>
      </c>
      <c r="AE4" s="313" t="str">
        <f>IFERROR(D4-(D4/100*AC4),"Calculation")</f>
        <v>Calculation</v>
      </c>
      <c r="AF4" s="63">
        <v>0</v>
      </c>
      <c r="AG4" s="92" t="str">
        <f>IFERROR(IF(AF4&gt;0,O4/100*Modifiers!$W$16,O4/100*Modifiers!$W$7),"Calculation")</f>
        <v>Calculation</v>
      </c>
      <c r="AH4" s="93" t="str">
        <f>IFERROR(IF(CR4&lt;1,ROUND(AG4/Modifiers!$X$16,0),ROUND(AG4/Modifiers!$X$7,0)),"Calculation")</f>
        <v>Calculation</v>
      </c>
      <c r="AI4" s="92" t="str">
        <f>IFERROR(IF(AH4&lt;1,(IF(AF4&gt;0,O4/100*Modifiers!$W$17,O4/100*Modifiers!$W$8)+AG4),(IF(AF4&gt;0,O4/100*Modifiers!$W$17,O4/100*Modifiers!$W$8))),"Calculation")</f>
        <v>Calculation</v>
      </c>
      <c r="AJ4" s="93" t="str">
        <f>IFERROR(IF(CT4&lt;1,ROUND(AI4/Modifiers!$X$8,0),ROUND(AI4/Modifiers!$X$17,0)),"Calculation")</f>
        <v>Calculation</v>
      </c>
      <c r="AK4" s="92" t="str">
        <f>IFERROR(IF(AJ4&lt;1,(IF(AF4&gt;0,O4/100*Modifiers!$W$18,O4/100*Modifiers!$W$9))+AI4,(IF(AF4&gt;0,O4/100*Modifiers!$W$18,O4/100*Modifiers!$W$9))),"Calculation")</f>
        <v>Calculation</v>
      </c>
      <c r="AL4" s="93" t="str">
        <f>IFERROR(IF(CV4&lt;1,ROUND(AK4/Modifiers!$X$18,0),ROUND(AK4/Modifiers!$X$9,0)),"Calculation")</f>
        <v>Calculation</v>
      </c>
      <c r="AM4" s="92" t="str">
        <f>IFERROR(IF(AL4&lt;1,(IF(AF4&gt;0,O4/100*Modifiers!$W$19,O4/100*Modifiers!$W$10))+AK4,(IF(AF4&gt;0,O4/100*Modifiers!$W$19,O4/100*Modifiers!$W$10))),"Calculation")</f>
        <v>Calculation</v>
      </c>
      <c r="AN4" s="93" t="str">
        <f>IFERROR(IF(CX4&lt;1,ROUND(AM4/Modifiers!$X$19,0),ROUND(AM4/Modifiers!$X$10,0)),"Calculation")</f>
        <v>Calculation</v>
      </c>
      <c r="AO4" s="92" t="str">
        <f>IFERROR(IF(AN4&lt;1,(IF(AF4&gt;0,O4/100*Modifiers!$W$20,O4/100*Modifiers!$W$11))+AM4,(IF(AF4&gt;0,O4/100*Modifiers!$W$20,O4/100*Modifiers!$W$11))),"Calculation")</f>
        <v>Calculation</v>
      </c>
      <c r="AP4" s="93" t="str">
        <f>IFERROR(IF(CZ4&lt;1,ROUND(AO4/Modifiers!$X$20,0),ROUND(AO4/Modifiers!$X$11,0)),"Calculation")</f>
        <v>Calculation</v>
      </c>
      <c r="AQ4" s="92" t="str">
        <f>IFERROR(IF(AP4&lt;1,(IF(AF4&gt;0,O4/100*Modifiers!$W$21,O4/100*Modifiers!$W$12))+AO4,(IF(AF4&gt;0,O4/100*Modifiers!$W$21,O4/100*Modifiers!$W$12))),"Calculation")</f>
        <v>Calculation</v>
      </c>
      <c r="AR4" s="93" t="str">
        <f>IFERROR(IF(DB4&lt;1,ROUND(AQ4/Modifiers!$X$21,0),ROUND(AQ4/Modifiers!$X$12,0)),"Calculation")</f>
        <v>Calculation</v>
      </c>
      <c r="AS4" s="92" t="str">
        <f>IFERROR(IF(AR4&lt;1,(IF(AF4&gt;0,O4/100*Modifiers!$W$22,O4/100*Modifiers!$W$13))+AQ4,(IF(AF4&gt;0,O4/100*Modifiers!$W$22,O4/100*Modifiers!$W$13))),"Calculation")</f>
        <v>Calculation</v>
      </c>
      <c r="AT4" s="93" t="str">
        <f>IFERROR(IF(DD4&lt;1,ROUND(AS4/Modifiers!$X$22,0),ROUND(AS4/Modifiers!$X$13,0)),"Calculation")</f>
        <v>Calculation</v>
      </c>
    </row>
    <row r="6" spans="1:46" x14ac:dyDescent="0.3">
      <c r="C6" s="307"/>
      <c r="D6" s="308"/>
      <c r="E6" s="294"/>
      <c r="F6" s="293"/>
      <c r="G6" s="252"/>
      <c r="H6" s="292"/>
      <c r="I6" s="309"/>
      <c r="J6" s="309"/>
      <c r="K6" s="309"/>
      <c r="L6" s="295"/>
      <c r="M6" s="310"/>
      <c r="N6" s="310"/>
      <c r="O6" s="310"/>
      <c r="P6" s="296"/>
      <c r="Q6" s="311"/>
      <c r="R6" s="311"/>
      <c r="S6" s="311"/>
      <c r="T6" s="252"/>
      <c r="U6" s="312"/>
      <c r="V6" s="343"/>
      <c r="W6" s="122"/>
      <c r="X6" s="122"/>
      <c r="Y6" s="122"/>
      <c r="Z6" s="307"/>
      <c r="AA6" s="307"/>
      <c r="AB6" s="307"/>
      <c r="AC6" s="291"/>
      <c r="AD6" s="313"/>
      <c r="AE6" s="313"/>
      <c r="AG6" s="92"/>
      <c r="AH6" s="93"/>
      <c r="AI6" s="92"/>
      <c r="AJ6" s="93"/>
      <c r="AK6" s="92"/>
      <c r="AL6" s="93"/>
      <c r="AM6" s="92"/>
      <c r="AN6" s="93"/>
      <c r="AO6" s="92"/>
      <c r="AP6" s="93"/>
      <c r="AQ6" s="92"/>
      <c r="AR6" s="93"/>
      <c r="AS6" s="92"/>
      <c r="AT6" s="93"/>
    </row>
    <row r="8" spans="1:46" x14ac:dyDescent="0.3">
      <c r="AC8" s="285"/>
      <c r="AG8" s="92"/>
      <c r="AH8" s="93"/>
      <c r="AI8" s="92"/>
      <c r="AJ8" s="93"/>
      <c r="AK8" s="92"/>
      <c r="AL8" s="93"/>
      <c r="AM8" s="92"/>
      <c r="AN8" s="93"/>
      <c r="AO8" s="92"/>
      <c r="AP8" s="93"/>
      <c r="AQ8" s="92"/>
      <c r="AR8" s="93"/>
      <c r="AS8" s="92"/>
      <c r="AT8" s="93"/>
    </row>
    <row r="10" spans="1:46" x14ac:dyDescent="0.3">
      <c r="AC10" s="285"/>
      <c r="AG10" s="92"/>
      <c r="AH10" s="93"/>
      <c r="AI10" s="92"/>
      <c r="AJ10" s="93"/>
      <c r="AK10" s="92"/>
      <c r="AL10" s="93"/>
      <c r="AM10" s="92"/>
      <c r="AN10" s="93"/>
      <c r="AO10" s="92"/>
      <c r="AP10" s="93"/>
      <c r="AQ10" s="92"/>
      <c r="AR10" s="93"/>
      <c r="AS10" s="92"/>
      <c r="AT10" s="93"/>
    </row>
    <row r="12" spans="1:46" x14ac:dyDescent="0.3">
      <c r="AC12" s="285"/>
      <c r="AG12" s="92"/>
      <c r="AH12" s="93"/>
      <c r="AI12" s="92"/>
      <c r="AJ12" s="93"/>
      <c r="AK12" s="92"/>
      <c r="AL12" s="93"/>
      <c r="AM12" s="92"/>
      <c r="AN12" s="93"/>
      <c r="AO12" s="92"/>
      <c r="AP12" s="93"/>
      <c r="AQ12" s="92"/>
      <c r="AR12" s="93"/>
      <c r="AS12" s="92"/>
      <c r="AT12" s="93"/>
    </row>
    <row r="14" spans="1:46" x14ac:dyDescent="0.3">
      <c r="AC14" s="285"/>
      <c r="AG14" s="92"/>
      <c r="AH14" s="93"/>
      <c r="AI14" s="92"/>
      <c r="AJ14" s="93"/>
      <c r="AK14" s="92"/>
      <c r="AL14" s="93"/>
      <c r="AM14" s="92"/>
      <c r="AN14" s="93"/>
      <c r="AO14" s="92"/>
      <c r="AP14" s="93"/>
      <c r="AQ14" s="92"/>
      <c r="AR14" s="93"/>
      <c r="AS14" s="92"/>
      <c r="AT14" s="93"/>
    </row>
    <row r="16" spans="1:46" x14ac:dyDescent="0.3">
      <c r="AC16" s="285"/>
      <c r="AG16" s="92"/>
      <c r="AH16" s="93"/>
      <c r="AI16" s="92"/>
      <c r="AJ16" s="93"/>
      <c r="AK16" s="92"/>
      <c r="AL16" s="93"/>
      <c r="AM16" s="92"/>
      <c r="AN16" s="93"/>
      <c r="AO16" s="92"/>
      <c r="AP16" s="93"/>
      <c r="AQ16" s="92"/>
      <c r="AR16" s="93"/>
      <c r="AS16" s="92"/>
      <c r="AT16" s="93"/>
    </row>
    <row r="18" spans="29:46" x14ac:dyDescent="0.3">
      <c r="AC18" s="285"/>
      <c r="AG18" s="92"/>
      <c r="AH18" s="93"/>
      <c r="AI18" s="92"/>
      <c r="AJ18" s="93"/>
      <c r="AK18" s="92"/>
      <c r="AL18" s="93"/>
      <c r="AM18" s="92"/>
      <c r="AN18" s="93"/>
      <c r="AO18" s="92"/>
      <c r="AP18" s="93"/>
      <c r="AQ18" s="92"/>
      <c r="AR18" s="93"/>
      <c r="AS18" s="92"/>
      <c r="AT18" s="93"/>
    </row>
    <row r="20" spans="29:46" x14ac:dyDescent="0.3">
      <c r="AC20" s="285"/>
      <c r="AG20" s="92"/>
      <c r="AH20" s="93"/>
      <c r="AI20" s="92"/>
      <c r="AJ20" s="93"/>
      <c r="AK20" s="92"/>
      <c r="AL20" s="93"/>
      <c r="AM20" s="92"/>
      <c r="AN20" s="93"/>
      <c r="AO20" s="92"/>
      <c r="AP20" s="93"/>
      <c r="AQ20" s="92"/>
      <c r="AR20" s="93"/>
      <c r="AS20" s="92"/>
      <c r="AT20" s="93"/>
    </row>
    <row r="22" spans="29:46" x14ac:dyDescent="0.3">
      <c r="AC22" s="285"/>
      <c r="AG22" s="92"/>
      <c r="AH22" s="93"/>
      <c r="AI22" s="92"/>
      <c r="AJ22" s="93"/>
      <c r="AK22" s="92"/>
      <c r="AL22" s="93"/>
      <c r="AM22" s="92"/>
      <c r="AN22" s="93"/>
      <c r="AO22" s="92"/>
      <c r="AP22" s="93"/>
      <c r="AQ22" s="92"/>
      <c r="AR22" s="93"/>
      <c r="AS22" s="92"/>
      <c r="AT22" s="93"/>
    </row>
    <row r="24" spans="29:46" x14ac:dyDescent="0.3">
      <c r="AC24" s="285"/>
      <c r="AG24" s="92"/>
      <c r="AH24" s="93"/>
      <c r="AI24" s="92"/>
      <c r="AJ24" s="93"/>
      <c r="AK24" s="92"/>
      <c r="AL24" s="93"/>
      <c r="AM24" s="92"/>
      <c r="AN24" s="93"/>
      <c r="AO24" s="92"/>
      <c r="AP24" s="93"/>
      <c r="AQ24" s="92"/>
      <c r="AR24" s="93"/>
      <c r="AS24" s="92"/>
      <c r="AT24" s="93"/>
    </row>
    <row r="26" spans="29:46" x14ac:dyDescent="0.3">
      <c r="AC26" s="285"/>
      <c r="AG26" s="92"/>
      <c r="AH26" s="93"/>
      <c r="AI26" s="92"/>
      <c r="AJ26" s="93"/>
      <c r="AK26" s="92"/>
      <c r="AL26" s="93"/>
      <c r="AM26" s="92"/>
      <c r="AN26" s="93"/>
      <c r="AO26" s="92"/>
      <c r="AP26" s="93"/>
      <c r="AQ26" s="92"/>
      <c r="AR26" s="93"/>
      <c r="AS26" s="92"/>
      <c r="AT26" s="93"/>
    </row>
    <row r="28" spans="29:46" x14ac:dyDescent="0.3">
      <c r="AC28" s="285"/>
      <c r="AG28" s="92"/>
      <c r="AH28" s="93"/>
      <c r="AI28" s="92"/>
      <c r="AJ28" s="93"/>
      <c r="AK28" s="92"/>
      <c r="AL28" s="93"/>
      <c r="AM28" s="92"/>
      <c r="AN28" s="93"/>
      <c r="AO28" s="92"/>
      <c r="AP28" s="93"/>
      <c r="AQ28" s="92"/>
      <c r="AR28" s="93"/>
      <c r="AS28" s="92"/>
      <c r="AT28" s="93"/>
    </row>
    <row r="30" spans="29:46" x14ac:dyDescent="0.3">
      <c r="AC30" s="285"/>
      <c r="AG30" s="92"/>
      <c r="AH30" s="93"/>
      <c r="AI30" s="92"/>
      <c r="AJ30" s="93"/>
      <c r="AK30" s="92"/>
      <c r="AL30" s="93"/>
      <c r="AM30" s="92"/>
      <c r="AN30" s="93"/>
      <c r="AO30" s="92"/>
      <c r="AP30" s="93"/>
      <c r="AQ30" s="92"/>
      <c r="AR30" s="93"/>
      <c r="AS30" s="92"/>
      <c r="AT30" s="93"/>
    </row>
  </sheetData>
  <mergeCells count="13">
    <mergeCell ref="AI1:AJ1"/>
    <mergeCell ref="H1:K1"/>
    <mergeCell ref="L1:O1"/>
    <mergeCell ref="P1:S1"/>
    <mergeCell ref="T1:U1"/>
    <mergeCell ref="AG1:AH1"/>
    <mergeCell ref="Z1:AB1"/>
    <mergeCell ref="AC1:AE1"/>
    <mergeCell ref="AK1:AL1"/>
    <mergeCell ref="AM1:AN1"/>
    <mergeCell ref="AO1:AP1"/>
    <mergeCell ref="AQ1:AR1"/>
    <mergeCell ref="AS1:AT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F59DB-C081-4B43-982C-9321C43A8B5A}">
  <dimension ref="A1:BM6"/>
  <sheetViews>
    <sheetView zoomScale="160" zoomScaleNormal="160" workbookViewId="0">
      <selection activeCell="B10" sqref="B10"/>
    </sheetView>
  </sheetViews>
  <sheetFormatPr baseColWidth="10" defaultRowHeight="14" x14ac:dyDescent="0.35"/>
  <cols>
    <col min="1" max="1" width="17.7265625" style="300" customWidth="1"/>
    <col min="2" max="2" width="17.7265625" style="302" customWidth="1"/>
    <col min="3" max="3" width="16" style="304" customWidth="1"/>
    <col min="4" max="4" width="17.81640625" style="304" customWidth="1"/>
    <col min="5" max="5" width="17.81640625" style="345" customWidth="1"/>
    <col min="6" max="6" width="20.1796875" style="345" customWidth="1"/>
    <col min="7" max="9" width="17.81640625" style="345" customWidth="1"/>
    <col min="10" max="10" width="18.7265625" style="319" customWidth="1"/>
    <col min="11" max="11" width="16.6328125" style="316" customWidth="1"/>
    <col min="12" max="12" width="16.36328125" style="326" customWidth="1"/>
    <col min="13" max="13" width="15.08984375" style="316" customWidth="1"/>
    <col min="14" max="14" width="16.54296875" style="316" customWidth="1"/>
    <col min="15" max="15" width="16.08984375" style="323" customWidth="1"/>
    <col min="16" max="16" width="15.26953125" style="333" customWidth="1"/>
    <col min="17" max="17" width="9.26953125" style="333" customWidth="1"/>
    <col min="18" max="18" width="15" style="336" customWidth="1"/>
    <col min="19" max="19" width="15.7265625" style="333" customWidth="1"/>
    <col min="20" max="20" width="8.1796875" style="333" customWidth="1"/>
    <col min="21" max="21" width="13.90625" style="336" customWidth="1"/>
    <col min="22" max="22" width="15.453125" style="333" customWidth="1"/>
    <col min="23" max="23" width="7.6328125" style="333" customWidth="1"/>
    <col min="24" max="24" width="14.6328125" style="336" customWidth="1"/>
    <col min="25" max="25" width="16.26953125" style="333" customWidth="1"/>
    <col min="26" max="26" width="8.81640625" style="333" customWidth="1"/>
    <col min="27" max="27" width="12.81640625" style="336" customWidth="1"/>
    <col min="28" max="28" width="15.6328125" style="333" customWidth="1"/>
    <col min="29" max="29" width="9.08984375" style="333" customWidth="1"/>
    <col min="30" max="30" width="11.54296875" style="336" customWidth="1"/>
    <col min="31" max="31" width="16.08984375" style="333" customWidth="1"/>
    <col min="32" max="32" width="9" style="333" customWidth="1"/>
    <col min="33" max="33" width="13.1796875" style="336" customWidth="1"/>
    <col min="34" max="34" width="16.1796875" style="333" customWidth="1"/>
    <col min="35" max="35" width="9.1796875" style="333" customWidth="1"/>
    <col min="36" max="36" width="15.26953125" style="333" customWidth="1"/>
    <col min="37" max="37" width="10.90625" style="349"/>
    <col min="38" max="38" width="16.81640625" style="349" customWidth="1"/>
    <col min="39" max="39" width="10.90625" style="353"/>
    <col min="40" max="40" width="16.81640625" style="353" customWidth="1"/>
    <col min="41" max="41" width="10.90625" style="357"/>
    <col min="42" max="42" width="16.81640625" style="357" customWidth="1"/>
    <col min="43" max="43" width="10.90625" style="361"/>
    <col min="44" max="44" width="16.81640625" style="361" customWidth="1"/>
    <col min="45" max="45" width="10.90625" style="333"/>
    <col min="46" max="46" width="13.81640625" style="336" customWidth="1"/>
    <col min="47" max="47" width="10.90625" style="333"/>
    <col min="48" max="48" width="13.81640625" style="336" customWidth="1"/>
    <col min="49" max="49" width="10.90625" style="333"/>
    <col min="50" max="50" width="13.81640625" style="336" customWidth="1"/>
    <col min="51" max="51" width="10.90625" style="333"/>
    <col min="52" max="52" width="13.81640625" style="336" customWidth="1"/>
    <col min="53" max="53" width="12" style="333" customWidth="1"/>
    <col min="54" max="54" width="10.90625" style="367"/>
    <col min="55" max="55" width="10.90625" style="369"/>
    <col min="56" max="56" width="10.90625" style="367"/>
    <col min="57" max="57" width="10.90625" style="369"/>
    <col min="58" max="58" width="10.90625" style="367"/>
    <col min="59" max="59" width="10.90625" style="369"/>
    <col min="60" max="60" width="10.90625" style="367"/>
    <col min="61" max="61" width="10.90625" style="369"/>
    <col min="62" max="62" width="12" style="367" customWidth="1"/>
    <col min="63" max="64" width="10.90625" style="364"/>
    <col min="65" max="65" width="12.26953125" style="364" bestFit="1" customWidth="1"/>
    <col min="66" max="16384" width="10.90625" style="301"/>
  </cols>
  <sheetData>
    <row r="1" spans="1:65" s="247" customFormat="1" x14ac:dyDescent="0.35">
      <c r="A1" s="276" t="s">
        <v>3</v>
      </c>
      <c r="B1" s="272" t="s">
        <v>1</v>
      </c>
      <c r="C1" s="429" t="s">
        <v>138</v>
      </c>
      <c r="D1" s="429"/>
      <c r="E1" s="40" t="s">
        <v>19</v>
      </c>
      <c r="F1" s="35" t="s">
        <v>43</v>
      </c>
      <c r="G1" s="35" t="s">
        <v>90</v>
      </c>
      <c r="H1" s="35" t="s">
        <v>20</v>
      </c>
      <c r="I1" s="35" t="s">
        <v>74</v>
      </c>
      <c r="J1" s="268" t="s">
        <v>77</v>
      </c>
      <c r="K1" s="430" t="s">
        <v>143</v>
      </c>
      <c r="L1" s="431"/>
      <c r="M1" s="425" t="s">
        <v>144</v>
      </c>
      <c r="N1" s="425"/>
      <c r="O1" s="320" t="s">
        <v>141</v>
      </c>
      <c r="P1" s="432" t="s">
        <v>148</v>
      </c>
      <c r="Q1" s="432"/>
      <c r="R1" s="433"/>
      <c r="S1" s="434" t="s">
        <v>151</v>
      </c>
      <c r="T1" s="432"/>
      <c r="U1" s="433"/>
      <c r="V1" s="434" t="s">
        <v>152</v>
      </c>
      <c r="W1" s="432"/>
      <c r="X1" s="433"/>
      <c r="Y1" s="434" t="s">
        <v>153</v>
      </c>
      <c r="Z1" s="432"/>
      <c r="AA1" s="433"/>
      <c r="AB1" s="434" t="s">
        <v>155</v>
      </c>
      <c r="AC1" s="432"/>
      <c r="AD1" s="433"/>
      <c r="AE1" s="434" t="s">
        <v>154</v>
      </c>
      <c r="AF1" s="432"/>
      <c r="AG1" s="433"/>
      <c r="AH1" s="428" t="s">
        <v>183</v>
      </c>
      <c r="AI1" s="428"/>
      <c r="AJ1" s="428"/>
      <c r="AK1" s="435" t="s">
        <v>177</v>
      </c>
      <c r="AL1" s="435"/>
      <c r="AM1" s="436" t="s">
        <v>162</v>
      </c>
      <c r="AN1" s="436"/>
      <c r="AO1" s="437" t="s">
        <v>163</v>
      </c>
      <c r="AP1" s="437"/>
      <c r="AQ1" s="438" t="s">
        <v>164</v>
      </c>
      <c r="AR1" s="438"/>
      <c r="AS1" s="432" t="s">
        <v>165</v>
      </c>
      <c r="AT1" s="433"/>
      <c r="AU1" s="432" t="s">
        <v>166</v>
      </c>
      <c r="AV1" s="433"/>
      <c r="AW1" s="432" t="s">
        <v>167</v>
      </c>
      <c r="AX1" s="433"/>
      <c r="AY1" s="434" t="s">
        <v>168</v>
      </c>
      <c r="AZ1" s="433"/>
      <c r="BA1" s="339" t="s">
        <v>116</v>
      </c>
      <c r="BB1" s="439" t="s">
        <v>169</v>
      </c>
      <c r="BC1" s="440"/>
      <c r="BD1" s="439" t="s">
        <v>170</v>
      </c>
      <c r="BE1" s="440"/>
      <c r="BF1" s="439" t="s">
        <v>171</v>
      </c>
      <c r="BG1" s="440"/>
      <c r="BH1" s="441" t="s">
        <v>172</v>
      </c>
      <c r="BI1" s="440"/>
      <c r="BJ1" s="372" t="s">
        <v>116</v>
      </c>
      <c r="BK1" s="442" t="s">
        <v>176</v>
      </c>
      <c r="BL1" s="442"/>
      <c r="BM1" s="442"/>
    </row>
    <row r="2" spans="1:65" s="299" customFormat="1" x14ac:dyDescent="0.35">
      <c r="A2" s="297"/>
      <c r="B2" s="298"/>
      <c r="C2" s="303" t="s">
        <v>139</v>
      </c>
      <c r="D2" s="303" t="s">
        <v>1</v>
      </c>
      <c r="E2" s="344"/>
      <c r="F2" s="344"/>
      <c r="G2" s="344"/>
      <c r="H2" s="344"/>
      <c r="I2" s="344"/>
      <c r="J2" s="318" t="s">
        <v>142</v>
      </c>
      <c r="K2" s="315" t="s">
        <v>146</v>
      </c>
      <c r="L2" s="324" t="s">
        <v>147</v>
      </c>
      <c r="M2" s="315" t="s">
        <v>146</v>
      </c>
      <c r="N2" s="315" t="s">
        <v>147</v>
      </c>
      <c r="O2" s="321" t="s">
        <v>145</v>
      </c>
      <c r="P2" s="332" t="s">
        <v>149</v>
      </c>
      <c r="Q2" s="332" t="s">
        <v>115</v>
      </c>
      <c r="R2" s="335" t="s">
        <v>150</v>
      </c>
      <c r="S2" s="332" t="s">
        <v>149</v>
      </c>
      <c r="T2" s="332" t="s">
        <v>115</v>
      </c>
      <c r="U2" s="335" t="s">
        <v>150</v>
      </c>
      <c r="V2" s="332" t="s">
        <v>149</v>
      </c>
      <c r="W2" s="332" t="s">
        <v>115</v>
      </c>
      <c r="X2" s="335" t="s">
        <v>150</v>
      </c>
      <c r="Y2" s="332" t="s">
        <v>149</v>
      </c>
      <c r="Z2" s="332" t="s">
        <v>115</v>
      </c>
      <c r="AA2" s="335" t="s">
        <v>150</v>
      </c>
      <c r="AB2" s="332" t="s">
        <v>149</v>
      </c>
      <c r="AC2" s="332" t="s">
        <v>115</v>
      </c>
      <c r="AD2" s="335" t="s">
        <v>150</v>
      </c>
      <c r="AE2" s="332" t="s">
        <v>149</v>
      </c>
      <c r="AF2" s="332" t="s">
        <v>115</v>
      </c>
      <c r="AG2" s="335" t="s">
        <v>150</v>
      </c>
      <c r="AH2" s="332" t="s">
        <v>149</v>
      </c>
      <c r="AI2" s="332" t="s">
        <v>115</v>
      </c>
      <c r="AJ2" s="332" t="s">
        <v>150</v>
      </c>
      <c r="AK2" s="346" t="s">
        <v>115</v>
      </c>
      <c r="AL2" s="346" t="s">
        <v>1</v>
      </c>
      <c r="AM2" s="350" t="s">
        <v>115</v>
      </c>
      <c r="AN2" s="350" t="s">
        <v>1</v>
      </c>
      <c r="AO2" s="354" t="s">
        <v>115</v>
      </c>
      <c r="AP2" s="354" t="s">
        <v>1</v>
      </c>
      <c r="AQ2" s="358" t="s">
        <v>115</v>
      </c>
      <c r="AR2" s="358" t="s">
        <v>1</v>
      </c>
      <c r="AS2" s="332" t="s">
        <v>115</v>
      </c>
      <c r="AT2" s="335" t="s">
        <v>1</v>
      </c>
      <c r="AU2" s="332" t="s">
        <v>115</v>
      </c>
      <c r="AV2" s="335" t="s">
        <v>1</v>
      </c>
      <c r="AW2" s="332" t="s">
        <v>115</v>
      </c>
      <c r="AX2" s="335" t="s">
        <v>1</v>
      </c>
      <c r="AY2" s="332" t="s">
        <v>115</v>
      </c>
      <c r="AZ2" s="335" t="s">
        <v>1</v>
      </c>
      <c r="BA2" s="332" t="s">
        <v>117</v>
      </c>
      <c r="BB2" s="366"/>
      <c r="BC2" s="368"/>
      <c r="BD2" s="366"/>
      <c r="BE2" s="368"/>
      <c r="BF2" s="366"/>
      <c r="BG2" s="368"/>
      <c r="BH2" s="366"/>
      <c r="BI2" s="368"/>
      <c r="BJ2" s="366" t="s">
        <v>117</v>
      </c>
      <c r="BK2" s="363" t="s">
        <v>173</v>
      </c>
      <c r="BL2" s="363" t="s">
        <v>174</v>
      </c>
      <c r="BM2" s="363" t="s">
        <v>175</v>
      </c>
    </row>
    <row r="4" spans="1:65" x14ac:dyDescent="0.3">
      <c r="A4" s="300" t="s">
        <v>133</v>
      </c>
      <c r="B4" s="331" t="str">
        <f>IFERROR((Calculations!$F4+0),"Calculation")</f>
        <v>Calculation</v>
      </c>
      <c r="C4" s="304" t="s">
        <v>23</v>
      </c>
      <c r="D4" s="330" t="str">
        <f>IFERROR(B4/100*C4,"Calculation")</f>
        <v>Calculation</v>
      </c>
      <c r="E4" s="341" t="str">
        <f>IFERROR(G4+H4+F4,"Calculation")</f>
        <v>Calculation</v>
      </c>
      <c r="F4" s="122" t="s">
        <v>23</v>
      </c>
      <c r="G4" s="122" t="s">
        <v>23</v>
      </c>
      <c r="H4" s="122" t="s">
        <v>23</v>
      </c>
      <c r="I4" s="91" t="str">
        <f>IFERROR(B4/100*E4,"Calculation")</f>
        <v>Calculation</v>
      </c>
      <c r="J4" s="225">
        <v>1</v>
      </c>
      <c r="K4" s="316" t="s">
        <v>23</v>
      </c>
      <c r="L4" s="329" t="str">
        <f>IFERROR(K4/Calculations!$C4*100,"Calculation")</f>
        <v>Calculation</v>
      </c>
      <c r="M4" s="328" t="str">
        <f>IFERROR(Calculations!$C4/100*N4,"Calculation")</f>
        <v>Calculation</v>
      </c>
      <c r="N4" s="316" t="s">
        <v>3</v>
      </c>
      <c r="O4" s="327" t="str">
        <f>IFERROR(IF(J4&lt;1,D4/K4,D4/M4),"Calculation")</f>
        <v>Calculation</v>
      </c>
      <c r="P4" s="334" t="str">
        <f>IFERROR('Detailed View'!$AG4/100*C4,"Calculation")</f>
        <v>Calculation</v>
      </c>
      <c r="Q4" s="333" t="s">
        <v>23</v>
      </c>
      <c r="R4" s="337" t="str">
        <f>IFERROR(P4/100*Q4,"Calculations")</f>
        <v>Calculations</v>
      </c>
      <c r="S4" s="334" t="str">
        <f>IFERROR('Detailed View'!$AI4/100*C4,"Calculation")</f>
        <v>Calculation</v>
      </c>
      <c r="T4" s="333" t="s">
        <v>23</v>
      </c>
      <c r="U4" s="337" t="str">
        <f>IFERROR(S4/100*T4,"Calculations")</f>
        <v>Calculations</v>
      </c>
      <c r="V4" s="334" t="str">
        <f>IFERROR('Detailed View'!$AK4/100*C4,"Calculation")</f>
        <v>Calculation</v>
      </c>
      <c r="W4" s="333" t="s">
        <v>23</v>
      </c>
      <c r="X4" s="337" t="str">
        <f>IFERROR(V4/100*W4,"Calculations")</f>
        <v>Calculations</v>
      </c>
      <c r="Y4" s="334" t="str">
        <f>IFERROR('Detailed View'!$AM4/100*C4,"Calculation")</f>
        <v>Calculation</v>
      </c>
      <c r="Z4" s="333" t="s">
        <v>23</v>
      </c>
      <c r="AA4" s="337" t="str">
        <f>IFERROR(Y4/100*Z4,"Calculations")</f>
        <v>Calculations</v>
      </c>
      <c r="AB4" s="334" t="str">
        <f>IFERROR('Detailed View'!$AO4/100*C4,"Calculation")</f>
        <v>Calculation</v>
      </c>
      <c r="AC4" s="333" t="s">
        <v>23</v>
      </c>
      <c r="AD4" s="337" t="str">
        <f>IFERROR(AB4/100*AC4,"Calculations")</f>
        <v>Calculations</v>
      </c>
      <c r="AE4" s="334" t="str">
        <f>IFERROR('Detailed View'!$AQ4/100*C4,"Calculation")</f>
        <v>Calculation</v>
      </c>
      <c r="AF4" s="333" t="s">
        <v>23</v>
      </c>
      <c r="AG4" s="337" t="str">
        <f>IFERROR(AE4/100*AF4,"Calculations")</f>
        <v>Calculations</v>
      </c>
      <c r="AH4" s="334" t="str">
        <f>IFERROR('Detailed View'!$AS4/100*C4,"Calculation")</f>
        <v>Calculation</v>
      </c>
      <c r="AI4" s="333" t="s">
        <v>23</v>
      </c>
      <c r="AJ4" s="93" t="str">
        <f>IFERROR(AH4/100*AI4,"Calculations")</f>
        <v>Calculations</v>
      </c>
      <c r="AK4" s="347" t="s">
        <v>23</v>
      </c>
      <c r="AL4" s="348" t="str">
        <f>IFERROR($D4/100*AK4,"Calculation")</f>
        <v>Calculation</v>
      </c>
      <c r="AM4" s="351" t="s">
        <v>23</v>
      </c>
      <c r="AN4" s="352" t="str">
        <f>IFERROR($D4/100*AM4,"Calculation")</f>
        <v>Calculation</v>
      </c>
      <c r="AO4" s="355" t="s">
        <v>23</v>
      </c>
      <c r="AP4" s="356" t="str">
        <f>IFERROR($D4/100*AO4,"Calculation")</f>
        <v>Calculation</v>
      </c>
      <c r="AQ4" s="359" t="s">
        <v>23</v>
      </c>
      <c r="AR4" s="360" t="str">
        <f>IFERROR($D4/100*AQ4,"Calculation")</f>
        <v>Calculation</v>
      </c>
      <c r="AS4" s="362" t="s">
        <v>23</v>
      </c>
      <c r="AT4" s="337" t="str">
        <f>IFERROR($D4/100*AS4,"Calculation")</f>
        <v>Calculation</v>
      </c>
      <c r="AU4" s="362" t="s">
        <v>23</v>
      </c>
      <c r="AV4" s="337" t="str">
        <f>IFERROR($D4/100*AU4,"Calculation")</f>
        <v>Calculation</v>
      </c>
      <c r="AW4" s="362" t="s">
        <v>23</v>
      </c>
      <c r="AX4" s="337" t="str">
        <f>IFERROR($D4/100*AW4,"Calculation")</f>
        <v>Calculation</v>
      </c>
      <c r="AY4" s="362" t="s">
        <v>23</v>
      </c>
      <c r="AZ4" s="337" t="str">
        <f>IFERROR($D4/100*AY4,"Calculation")</f>
        <v>Calculation</v>
      </c>
      <c r="BA4" s="374" t="str">
        <f>IFERROR(AS4+AU4+AW4+AY4,"Calculation")</f>
        <v>Calculation</v>
      </c>
      <c r="BB4" s="370" t="s">
        <v>23</v>
      </c>
      <c r="BC4" s="371" t="str">
        <f>IFERROR($D4/100*BB4,"Calculation")</f>
        <v>Calculation</v>
      </c>
      <c r="BD4" s="370" t="s">
        <v>23</v>
      </c>
      <c r="BE4" s="371" t="str">
        <f>IFERROR($D4/100*BD4,"Calculation")</f>
        <v>Calculation</v>
      </c>
      <c r="BF4" s="370" t="s">
        <v>23</v>
      </c>
      <c r="BG4" s="371" t="str">
        <f>IFERROR($D4/100*BF4,"Calculation")</f>
        <v>Calculation</v>
      </c>
      <c r="BH4" s="370" t="s">
        <v>23</v>
      </c>
      <c r="BI4" s="371" t="str">
        <f>IFERROR($D4/100*BH4,"Calculation")</f>
        <v>Calculation</v>
      </c>
      <c r="BJ4" s="373" t="str">
        <f>IFERROR(BB4+BD4+BF4+BH4,"Calculation")</f>
        <v>Calculation</v>
      </c>
      <c r="BK4" s="364" t="s">
        <v>23</v>
      </c>
      <c r="BL4" s="365" t="str">
        <f>IFERROR(BK4*50,"Calculation")</f>
        <v>Calculation</v>
      </c>
      <c r="BM4" s="376" t="str">
        <f>IFERROR(D4/100*BL4,"Calculation")</f>
        <v>Calculation</v>
      </c>
    </row>
    <row r="5" spans="1:65" x14ac:dyDescent="0.3">
      <c r="E5" s="342"/>
      <c r="F5" s="342"/>
      <c r="G5" s="342"/>
      <c r="H5" s="342"/>
      <c r="I5" s="342"/>
    </row>
    <row r="6" spans="1:65" x14ac:dyDescent="0.3">
      <c r="B6" s="308"/>
      <c r="D6" s="314"/>
      <c r="E6" s="343"/>
      <c r="F6" s="122"/>
      <c r="G6" s="122"/>
      <c r="H6" s="122"/>
      <c r="I6" s="91"/>
      <c r="J6" s="225"/>
      <c r="L6" s="325"/>
      <c r="M6" s="317"/>
      <c r="O6" s="322"/>
      <c r="P6" s="334"/>
      <c r="R6" s="337"/>
      <c r="S6" s="334"/>
      <c r="U6" s="337"/>
      <c r="V6" s="334"/>
      <c r="X6" s="337"/>
      <c r="Y6" s="334"/>
      <c r="AA6" s="337"/>
      <c r="AB6" s="334"/>
      <c r="AD6" s="337"/>
      <c r="AE6" s="334"/>
      <c r="AG6" s="337"/>
      <c r="AH6" s="334"/>
      <c r="AJ6" s="93"/>
      <c r="AK6" s="347"/>
      <c r="AL6" s="348"/>
      <c r="AN6" s="352"/>
      <c r="AP6" s="356"/>
      <c r="AR6" s="360"/>
      <c r="AT6" s="337"/>
      <c r="AV6" s="337"/>
      <c r="AX6" s="337"/>
      <c r="AZ6" s="337"/>
      <c r="BA6" s="374"/>
      <c r="BC6" s="371"/>
      <c r="BE6" s="371"/>
      <c r="BG6" s="371"/>
      <c r="BI6" s="371"/>
      <c r="BJ6" s="373"/>
      <c r="BK6" s="375"/>
      <c r="BL6" s="365"/>
      <c r="BM6" s="376"/>
    </row>
  </sheetData>
  <mergeCells count="23">
    <mergeCell ref="BF1:BG1"/>
    <mergeCell ref="BH1:BI1"/>
    <mergeCell ref="BK1:BM1"/>
    <mergeCell ref="AU1:AV1"/>
    <mergeCell ref="AW1:AX1"/>
    <mergeCell ref="AY1:AZ1"/>
    <mergeCell ref="BB1:BC1"/>
    <mergeCell ref="BD1:BE1"/>
    <mergeCell ref="AK1:AL1"/>
    <mergeCell ref="AM1:AN1"/>
    <mergeCell ref="AO1:AP1"/>
    <mergeCell ref="AQ1:AR1"/>
    <mergeCell ref="AS1:AT1"/>
    <mergeCell ref="AH1:AJ1"/>
    <mergeCell ref="C1:D1"/>
    <mergeCell ref="K1:L1"/>
    <mergeCell ref="M1:N1"/>
    <mergeCell ref="P1:R1"/>
    <mergeCell ref="S1:U1"/>
    <mergeCell ref="V1:X1"/>
    <mergeCell ref="Y1:AA1"/>
    <mergeCell ref="AB1:AD1"/>
    <mergeCell ref="AE1:AG1"/>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AF56C-8241-4FDB-8D3A-F57DB5722941}">
  <dimension ref="A1:BE32"/>
  <sheetViews>
    <sheetView zoomScale="160" zoomScaleNormal="160" workbookViewId="0">
      <selection activeCell="M12" sqref="M12"/>
    </sheetView>
  </sheetViews>
  <sheetFormatPr baseColWidth="10" defaultRowHeight="14" x14ac:dyDescent="0.35"/>
  <cols>
    <col min="1" max="1" width="2.7265625" style="27" customWidth="1"/>
    <col min="2" max="2" width="17.453125" style="27" customWidth="1"/>
    <col min="3" max="3" width="2.7265625" style="27" customWidth="1"/>
    <col min="4" max="5" width="10.90625" style="27"/>
    <col min="6" max="6" width="15.453125" style="27" customWidth="1"/>
    <col min="7" max="11" width="10.90625" style="27"/>
    <col min="12" max="12" width="2.7265625" style="27" customWidth="1"/>
    <col min="13" max="14" width="10.90625" style="27"/>
    <col min="15" max="15" width="13.90625" style="27" customWidth="1"/>
    <col min="16" max="20" width="10.90625" style="27"/>
    <col min="21" max="21" width="2.7265625" style="27" customWidth="1"/>
    <col min="22" max="23" width="10.90625" style="27"/>
    <col min="24" max="24" width="13" style="27" customWidth="1"/>
    <col min="25" max="29" width="10.90625" style="27"/>
    <col min="30" max="30" width="2.7265625" style="27" customWidth="1"/>
    <col min="31" max="38" width="10.90625" style="27"/>
    <col min="39" max="39" width="2.7265625" style="27" customWidth="1"/>
    <col min="40" max="47" width="10.90625" style="27"/>
    <col min="48" max="48" width="2.7265625" style="27" customWidth="1"/>
    <col min="49" max="56" width="10.90625" style="27"/>
    <col min="57" max="57" width="2.7265625" style="27" customWidth="1"/>
    <col min="58" max="16384" width="10.90625" style="27"/>
  </cols>
  <sheetData>
    <row r="1" spans="1:57" ht="14.5" thickBot="1" x14ac:dyDescent="0.4">
      <c r="A1" s="378"/>
      <c r="B1" s="378"/>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378"/>
      <c r="AP1" s="378"/>
      <c r="AQ1" s="378"/>
      <c r="AR1" s="378"/>
      <c r="AS1" s="378"/>
      <c r="AT1" s="378"/>
      <c r="AU1" s="378"/>
      <c r="AV1" s="378"/>
      <c r="AW1" s="378"/>
      <c r="AX1" s="378"/>
      <c r="AY1" s="378"/>
      <c r="AZ1" s="378"/>
      <c r="BA1" s="378"/>
      <c r="BB1" s="378"/>
      <c r="BC1" s="378"/>
      <c r="BD1" s="378"/>
      <c r="BE1" s="378"/>
    </row>
    <row r="2" spans="1:57" s="377" customFormat="1" x14ac:dyDescent="0.35">
      <c r="A2" s="379"/>
      <c r="B2" s="381" t="s">
        <v>178</v>
      </c>
      <c r="C2" s="379"/>
      <c r="D2" s="443" t="s">
        <v>177</v>
      </c>
      <c r="E2" s="444"/>
      <c r="F2" s="444"/>
      <c r="G2" s="382"/>
      <c r="H2" s="383"/>
      <c r="I2" s="383"/>
      <c r="J2" s="383"/>
      <c r="K2" s="384"/>
      <c r="L2" s="379"/>
      <c r="M2" s="443" t="s">
        <v>162</v>
      </c>
      <c r="N2" s="444"/>
      <c r="O2" s="444"/>
      <c r="P2" s="382"/>
      <c r="Q2" s="383"/>
      <c r="R2" s="383"/>
      <c r="S2" s="383"/>
      <c r="T2" s="384"/>
      <c r="U2" s="379"/>
      <c r="V2" s="443" t="s">
        <v>180</v>
      </c>
      <c r="W2" s="444"/>
      <c r="X2" s="444"/>
      <c r="Y2" s="382"/>
      <c r="Z2" s="383"/>
      <c r="AA2" s="383"/>
      <c r="AB2" s="383"/>
      <c r="AC2" s="384"/>
      <c r="AD2" s="379"/>
      <c r="AE2" s="443" t="s">
        <v>164</v>
      </c>
      <c r="AF2" s="444"/>
      <c r="AG2" s="444"/>
      <c r="AH2" s="382"/>
      <c r="AI2" s="383"/>
      <c r="AJ2" s="383"/>
      <c r="AK2" s="383"/>
      <c r="AL2" s="384"/>
      <c r="AM2" s="379"/>
      <c r="AN2" s="443" t="s">
        <v>182</v>
      </c>
      <c r="AO2" s="444"/>
      <c r="AP2" s="444"/>
      <c r="AQ2" s="382"/>
      <c r="AR2" s="383"/>
      <c r="AS2" s="383"/>
      <c r="AT2" s="383"/>
      <c r="AU2" s="384"/>
      <c r="AV2" s="379"/>
      <c r="AW2" s="443" t="s">
        <v>181</v>
      </c>
      <c r="AX2" s="444"/>
      <c r="AY2" s="444"/>
      <c r="AZ2" s="382"/>
      <c r="BA2" s="383"/>
      <c r="BB2" s="383"/>
      <c r="BC2" s="383"/>
      <c r="BD2" s="384"/>
      <c r="BE2" s="379"/>
    </row>
    <row r="3" spans="1:57" ht="14.5" thickBot="1" x14ac:dyDescent="0.4">
      <c r="A3" s="378"/>
      <c r="B3" s="380" t="s">
        <v>23</v>
      </c>
      <c r="C3" s="378"/>
      <c r="D3" s="385" t="s">
        <v>3</v>
      </c>
      <c r="E3" s="386" t="s">
        <v>115</v>
      </c>
      <c r="F3" s="386" t="s">
        <v>1</v>
      </c>
      <c r="G3" s="387"/>
      <c r="H3" s="55"/>
      <c r="I3" s="55"/>
      <c r="J3" s="55"/>
      <c r="K3" s="388"/>
      <c r="L3" s="378"/>
      <c r="M3" s="385" t="s">
        <v>3</v>
      </c>
      <c r="N3" s="386" t="s">
        <v>115</v>
      </c>
      <c r="O3" s="386" t="s">
        <v>1</v>
      </c>
      <c r="P3" s="387"/>
      <c r="Q3" s="55"/>
      <c r="R3" s="55"/>
      <c r="S3" s="55"/>
      <c r="T3" s="388"/>
      <c r="U3" s="378"/>
      <c r="V3" s="385" t="s">
        <v>3</v>
      </c>
      <c r="W3" s="386" t="s">
        <v>115</v>
      </c>
      <c r="X3" s="386" t="s">
        <v>1</v>
      </c>
      <c r="Y3" s="387"/>
      <c r="Z3" s="55"/>
      <c r="AA3" s="55"/>
      <c r="AB3" s="55"/>
      <c r="AC3" s="388"/>
      <c r="AD3" s="378"/>
      <c r="AE3" s="385" t="s">
        <v>3</v>
      </c>
      <c r="AF3" s="386" t="s">
        <v>115</v>
      </c>
      <c r="AG3" s="386" t="s">
        <v>1</v>
      </c>
      <c r="AH3" s="387"/>
      <c r="AI3" s="55"/>
      <c r="AJ3" s="55"/>
      <c r="AK3" s="55"/>
      <c r="AL3" s="388"/>
      <c r="AM3" s="378"/>
      <c r="AN3" s="385" t="s">
        <v>3</v>
      </c>
      <c r="AO3" s="386" t="s">
        <v>115</v>
      </c>
      <c r="AP3" s="386" t="s">
        <v>1</v>
      </c>
      <c r="AQ3" s="387"/>
      <c r="AR3" s="55"/>
      <c r="AS3" s="55"/>
      <c r="AT3" s="55"/>
      <c r="AU3" s="388"/>
      <c r="AV3" s="378"/>
      <c r="AW3" s="385" t="s">
        <v>3</v>
      </c>
      <c r="AX3" s="386" t="s">
        <v>115</v>
      </c>
      <c r="AY3" s="386" t="s">
        <v>1</v>
      </c>
      <c r="AZ3" s="387"/>
      <c r="BA3" s="55"/>
      <c r="BB3" s="55"/>
      <c r="BC3" s="55"/>
      <c r="BD3" s="388"/>
      <c r="BE3" s="378"/>
    </row>
    <row r="4" spans="1:57" x14ac:dyDescent="0.35">
      <c r="A4" s="378"/>
      <c r="B4" s="25"/>
      <c r="C4" s="378"/>
      <c r="D4" s="389"/>
      <c r="E4" s="390">
        <v>0</v>
      </c>
      <c r="F4" s="391">
        <f>IFERROR($B$3/100*E4,0)</f>
        <v>0</v>
      </c>
      <c r="G4" s="387"/>
      <c r="H4" s="55"/>
      <c r="I4" s="55"/>
      <c r="J4" s="55"/>
      <c r="K4" s="388"/>
      <c r="L4" s="378"/>
      <c r="M4" s="389"/>
      <c r="N4" s="390">
        <v>0</v>
      </c>
      <c r="O4" s="391">
        <f>IFERROR($B$3/100*N4,0)</f>
        <v>0</v>
      </c>
      <c r="P4" s="387"/>
      <c r="Q4" s="55"/>
      <c r="R4" s="55"/>
      <c r="S4" s="55"/>
      <c r="T4" s="388"/>
      <c r="U4" s="378"/>
      <c r="V4" s="389"/>
      <c r="W4" s="390">
        <v>0</v>
      </c>
      <c r="X4" s="391">
        <f>IFERROR($B$3/100*W4,0)</f>
        <v>0</v>
      </c>
      <c r="Y4" s="387"/>
      <c r="Z4" s="55"/>
      <c r="AA4" s="55"/>
      <c r="AB4" s="55"/>
      <c r="AC4" s="388"/>
      <c r="AD4" s="378"/>
      <c r="AE4" s="389"/>
      <c r="AF4" s="390">
        <v>0</v>
      </c>
      <c r="AG4" s="391">
        <f>IFERROR($B$3/100*AF4,0)</f>
        <v>0</v>
      </c>
      <c r="AH4" s="387"/>
      <c r="AI4" s="55"/>
      <c r="AJ4" s="55"/>
      <c r="AK4" s="55"/>
      <c r="AL4" s="388"/>
      <c r="AM4" s="378"/>
      <c r="AN4" s="389"/>
      <c r="AO4" s="390">
        <v>0</v>
      </c>
      <c r="AP4" s="391">
        <f>IFERROR($B$3/100*AO4,0)</f>
        <v>0</v>
      </c>
      <c r="AQ4" s="387"/>
      <c r="AR4" s="55"/>
      <c r="AS4" s="55"/>
      <c r="AT4" s="55"/>
      <c r="AU4" s="388"/>
      <c r="AV4" s="378"/>
      <c r="AW4" s="389"/>
      <c r="AX4" s="390">
        <v>0</v>
      </c>
      <c r="AY4" s="391">
        <f>IFERROR($B$3/100*AX4,0)</f>
        <v>0</v>
      </c>
      <c r="AZ4" s="387"/>
      <c r="BA4" s="55"/>
      <c r="BB4" s="55"/>
      <c r="BC4" s="55"/>
      <c r="BD4" s="388"/>
      <c r="BE4" s="378"/>
    </row>
    <row r="5" spans="1:57" x14ac:dyDescent="0.35">
      <c r="A5" s="378"/>
      <c r="B5" s="25"/>
      <c r="C5" s="378"/>
      <c r="D5" s="387"/>
      <c r="E5" s="55">
        <v>0</v>
      </c>
      <c r="F5" s="392">
        <f t="shared" ref="F5:F30" si="0">IFERROR($B$3/100*E5,0)</f>
        <v>0</v>
      </c>
      <c r="G5" s="387"/>
      <c r="H5" s="55"/>
      <c r="I5" s="55"/>
      <c r="J5" s="55"/>
      <c r="K5" s="388"/>
      <c r="L5" s="378"/>
      <c r="M5" s="387"/>
      <c r="N5" s="55">
        <v>0</v>
      </c>
      <c r="O5" s="392">
        <f t="shared" ref="O5:O30" si="1">IFERROR($B$3/100*N5,0)</f>
        <v>0</v>
      </c>
      <c r="P5" s="387"/>
      <c r="Q5" s="55"/>
      <c r="R5" s="55"/>
      <c r="S5" s="55"/>
      <c r="T5" s="388"/>
      <c r="U5" s="378"/>
      <c r="V5" s="387"/>
      <c r="W5" s="55">
        <v>0</v>
      </c>
      <c r="X5" s="392">
        <f t="shared" ref="X5:X30" si="2">IFERROR($B$3/100*W5,0)</f>
        <v>0</v>
      </c>
      <c r="Y5" s="387"/>
      <c r="Z5" s="55"/>
      <c r="AA5" s="55"/>
      <c r="AB5" s="55"/>
      <c r="AC5" s="388"/>
      <c r="AD5" s="378"/>
      <c r="AE5" s="387"/>
      <c r="AF5" s="55">
        <v>0</v>
      </c>
      <c r="AG5" s="392">
        <f t="shared" ref="AG5:AG30" si="3">IFERROR($B$3/100*AF5,0)</f>
        <v>0</v>
      </c>
      <c r="AH5" s="387"/>
      <c r="AI5" s="55"/>
      <c r="AJ5" s="55"/>
      <c r="AK5" s="55"/>
      <c r="AL5" s="388"/>
      <c r="AM5" s="378"/>
      <c r="AN5" s="387"/>
      <c r="AO5" s="55">
        <v>0</v>
      </c>
      <c r="AP5" s="392">
        <f t="shared" ref="AP5:AP30" si="4">IFERROR($B$3/100*AO5,0)</f>
        <v>0</v>
      </c>
      <c r="AQ5" s="387"/>
      <c r="AR5" s="55"/>
      <c r="AS5" s="55"/>
      <c r="AT5" s="55"/>
      <c r="AU5" s="388"/>
      <c r="AV5" s="378"/>
      <c r="AW5" s="387"/>
      <c r="AX5" s="55">
        <v>0</v>
      </c>
      <c r="AY5" s="392">
        <f t="shared" ref="AY5:AY30" si="5">IFERROR($B$3/100*AX5,0)</f>
        <v>0</v>
      </c>
      <c r="AZ5" s="387"/>
      <c r="BA5" s="55"/>
      <c r="BB5" s="55"/>
      <c r="BC5" s="55"/>
      <c r="BD5" s="388"/>
      <c r="BE5" s="378"/>
    </row>
    <row r="6" spans="1:57" x14ac:dyDescent="0.35">
      <c r="A6" s="378"/>
      <c r="B6" s="25"/>
      <c r="C6" s="378"/>
      <c r="D6" s="387"/>
      <c r="E6" s="55">
        <v>0</v>
      </c>
      <c r="F6" s="392">
        <f t="shared" si="0"/>
        <v>0</v>
      </c>
      <c r="G6" s="387"/>
      <c r="H6" s="55"/>
      <c r="I6" s="55"/>
      <c r="J6" s="55"/>
      <c r="K6" s="388"/>
      <c r="L6" s="378"/>
      <c r="M6" s="387"/>
      <c r="N6" s="55">
        <v>0</v>
      </c>
      <c r="O6" s="392">
        <f t="shared" si="1"/>
        <v>0</v>
      </c>
      <c r="P6" s="387"/>
      <c r="Q6" s="55"/>
      <c r="R6" s="55"/>
      <c r="S6" s="55"/>
      <c r="T6" s="388"/>
      <c r="U6" s="378"/>
      <c r="V6" s="387"/>
      <c r="W6" s="55">
        <v>0</v>
      </c>
      <c r="X6" s="392">
        <f t="shared" si="2"/>
        <v>0</v>
      </c>
      <c r="Y6" s="387"/>
      <c r="Z6" s="55"/>
      <c r="AA6" s="55"/>
      <c r="AB6" s="55"/>
      <c r="AC6" s="388"/>
      <c r="AD6" s="378"/>
      <c r="AE6" s="387"/>
      <c r="AF6" s="55">
        <v>0</v>
      </c>
      <c r="AG6" s="392">
        <f t="shared" si="3"/>
        <v>0</v>
      </c>
      <c r="AH6" s="387"/>
      <c r="AI6" s="55"/>
      <c r="AJ6" s="55"/>
      <c r="AK6" s="55"/>
      <c r="AL6" s="388"/>
      <c r="AM6" s="378"/>
      <c r="AN6" s="387"/>
      <c r="AO6" s="55">
        <v>0</v>
      </c>
      <c r="AP6" s="392">
        <f t="shared" si="4"/>
        <v>0</v>
      </c>
      <c r="AQ6" s="387"/>
      <c r="AR6" s="55"/>
      <c r="AS6" s="55"/>
      <c r="AT6" s="55"/>
      <c r="AU6" s="388"/>
      <c r="AV6" s="378"/>
      <c r="AW6" s="387"/>
      <c r="AX6" s="55">
        <v>0</v>
      </c>
      <c r="AY6" s="392">
        <f t="shared" si="5"/>
        <v>0</v>
      </c>
      <c r="AZ6" s="387"/>
      <c r="BA6" s="55"/>
      <c r="BB6" s="55"/>
      <c r="BC6" s="55"/>
      <c r="BD6" s="388"/>
      <c r="BE6" s="378"/>
    </row>
    <row r="7" spans="1:57" x14ac:dyDescent="0.35">
      <c r="A7" s="378"/>
      <c r="B7" s="25"/>
      <c r="C7" s="378"/>
      <c r="D7" s="387"/>
      <c r="E7" s="55">
        <v>0</v>
      </c>
      <c r="F7" s="392">
        <f t="shared" si="0"/>
        <v>0</v>
      </c>
      <c r="G7" s="387"/>
      <c r="H7" s="55"/>
      <c r="I7" s="55"/>
      <c r="J7" s="55"/>
      <c r="K7" s="388"/>
      <c r="L7" s="378"/>
      <c r="M7" s="387"/>
      <c r="N7" s="55">
        <v>0</v>
      </c>
      <c r="O7" s="392">
        <f t="shared" si="1"/>
        <v>0</v>
      </c>
      <c r="P7" s="387"/>
      <c r="Q7" s="55"/>
      <c r="R7" s="55"/>
      <c r="S7" s="55"/>
      <c r="T7" s="388"/>
      <c r="U7" s="378"/>
      <c r="V7" s="387"/>
      <c r="W7" s="55">
        <v>0</v>
      </c>
      <c r="X7" s="392">
        <f t="shared" si="2"/>
        <v>0</v>
      </c>
      <c r="Y7" s="387"/>
      <c r="Z7" s="55"/>
      <c r="AA7" s="55"/>
      <c r="AB7" s="55"/>
      <c r="AC7" s="388"/>
      <c r="AD7" s="378"/>
      <c r="AE7" s="387"/>
      <c r="AF7" s="55">
        <v>0</v>
      </c>
      <c r="AG7" s="392">
        <f t="shared" si="3"/>
        <v>0</v>
      </c>
      <c r="AH7" s="387"/>
      <c r="AI7" s="55"/>
      <c r="AJ7" s="55"/>
      <c r="AK7" s="55"/>
      <c r="AL7" s="388"/>
      <c r="AM7" s="378"/>
      <c r="AN7" s="387"/>
      <c r="AO7" s="55">
        <v>0</v>
      </c>
      <c r="AP7" s="392">
        <f t="shared" si="4"/>
        <v>0</v>
      </c>
      <c r="AQ7" s="387"/>
      <c r="AR7" s="55"/>
      <c r="AS7" s="55"/>
      <c r="AT7" s="55"/>
      <c r="AU7" s="388"/>
      <c r="AV7" s="378"/>
      <c r="AW7" s="387"/>
      <c r="AX7" s="55">
        <v>0</v>
      </c>
      <c r="AY7" s="392">
        <f t="shared" si="5"/>
        <v>0</v>
      </c>
      <c r="AZ7" s="387"/>
      <c r="BA7" s="55"/>
      <c r="BB7" s="55"/>
      <c r="BC7" s="55"/>
      <c r="BD7" s="388"/>
      <c r="BE7" s="378"/>
    </row>
    <row r="8" spans="1:57" x14ac:dyDescent="0.35">
      <c r="A8" s="378"/>
      <c r="B8" s="25"/>
      <c r="C8" s="378"/>
      <c r="D8" s="387"/>
      <c r="E8" s="55">
        <v>0</v>
      </c>
      <c r="F8" s="392">
        <f t="shared" si="0"/>
        <v>0</v>
      </c>
      <c r="G8" s="387"/>
      <c r="H8" s="55"/>
      <c r="I8" s="55"/>
      <c r="J8" s="55"/>
      <c r="K8" s="388"/>
      <c r="L8" s="378"/>
      <c r="M8" s="387"/>
      <c r="N8" s="55">
        <v>0</v>
      </c>
      <c r="O8" s="392">
        <f t="shared" si="1"/>
        <v>0</v>
      </c>
      <c r="P8" s="387"/>
      <c r="Q8" s="55"/>
      <c r="R8" s="55"/>
      <c r="S8" s="55"/>
      <c r="T8" s="388"/>
      <c r="U8" s="378"/>
      <c r="V8" s="387"/>
      <c r="W8" s="55">
        <v>0</v>
      </c>
      <c r="X8" s="392">
        <f t="shared" si="2"/>
        <v>0</v>
      </c>
      <c r="Y8" s="387"/>
      <c r="Z8" s="55"/>
      <c r="AA8" s="55"/>
      <c r="AB8" s="55"/>
      <c r="AC8" s="388"/>
      <c r="AD8" s="378"/>
      <c r="AE8" s="387"/>
      <c r="AF8" s="55">
        <v>0</v>
      </c>
      <c r="AG8" s="392">
        <f t="shared" si="3"/>
        <v>0</v>
      </c>
      <c r="AH8" s="387"/>
      <c r="AI8" s="55"/>
      <c r="AJ8" s="55"/>
      <c r="AK8" s="55"/>
      <c r="AL8" s="388"/>
      <c r="AM8" s="378"/>
      <c r="AN8" s="387"/>
      <c r="AO8" s="55">
        <v>0</v>
      </c>
      <c r="AP8" s="392">
        <f t="shared" si="4"/>
        <v>0</v>
      </c>
      <c r="AQ8" s="387"/>
      <c r="AR8" s="55"/>
      <c r="AS8" s="55"/>
      <c r="AT8" s="55"/>
      <c r="AU8" s="388"/>
      <c r="AV8" s="378"/>
      <c r="AW8" s="387"/>
      <c r="AX8" s="55">
        <v>0</v>
      </c>
      <c r="AY8" s="392">
        <f t="shared" si="5"/>
        <v>0</v>
      </c>
      <c r="AZ8" s="387"/>
      <c r="BA8" s="55"/>
      <c r="BB8" s="55"/>
      <c r="BC8" s="55"/>
      <c r="BD8" s="388"/>
      <c r="BE8" s="378"/>
    </row>
    <row r="9" spans="1:57" x14ac:dyDescent="0.35">
      <c r="A9" s="378"/>
      <c r="B9" s="25"/>
      <c r="C9" s="378"/>
      <c r="D9" s="387"/>
      <c r="E9" s="55">
        <v>0</v>
      </c>
      <c r="F9" s="392">
        <f t="shared" si="0"/>
        <v>0</v>
      </c>
      <c r="G9" s="387"/>
      <c r="H9" s="55"/>
      <c r="I9" s="55"/>
      <c r="J9" s="55"/>
      <c r="K9" s="388"/>
      <c r="L9" s="378"/>
      <c r="M9" s="387"/>
      <c r="N9" s="55">
        <v>0</v>
      </c>
      <c r="O9" s="392">
        <f t="shared" si="1"/>
        <v>0</v>
      </c>
      <c r="P9" s="387"/>
      <c r="Q9" s="55"/>
      <c r="R9" s="55"/>
      <c r="S9" s="55"/>
      <c r="T9" s="388"/>
      <c r="U9" s="378"/>
      <c r="V9" s="387"/>
      <c r="W9" s="55">
        <v>0</v>
      </c>
      <c r="X9" s="392">
        <f t="shared" si="2"/>
        <v>0</v>
      </c>
      <c r="Y9" s="387"/>
      <c r="Z9" s="55"/>
      <c r="AA9" s="55"/>
      <c r="AB9" s="55"/>
      <c r="AC9" s="388"/>
      <c r="AD9" s="378"/>
      <c r="AE9" s="387"/>
      <c r="AF9" s="55">
        <v>0</v>
      </c>
      <c r="AG9" s="392">
        <f t="shared" si="3"/>
        <v>0</v>
      </c>
      <c r="AH9" s="387"/>
      <c r="AI9" s="55"/>
      <c r="AJ9" s="55"/>
      <c r="AK9" s="55"/>
      <c r="AL9" s="388"/>
      <c r="AM9" s="378"/>
      <c r="AN9" s="387"/>
      <c r="AO9" s="55">
        <v>0</v>
      </c>
      <c r="AP9" s="392">
        <f t="shared" si="4"/>
        <v>0</v>
      </c>
      <c r="AQ9" s="387"/>
      <c r="AR9" s="55"/>
      <c r="AS9" s="55"/>
      <c r="AT9" s="55"/>
      <c r="AU9" s="388"/>
      <c r="AV9" s="378"/>
      <c r="AW9" s="387"/>
      <c r="AX9" s="55">
        <v>0</v>
      </c>
      <c r="AY9" s="392">
        <f t="shared" si="5"/>
        <v>0</v>
      </c>
      <c r="AZ9" s="387"/>
      <c r="BA9" s="55"/>
      <c r="BB9" s="55"/>
      <c r="BC9" s="55"/>
      <c r="BD9" s="388"/>
      <c r="BE9" s="378"/>
    </row>
    <row r="10" spans="1:57" x14ac:dyDescent="0.35">
      <c r="A10" s="378"/>
      <c r="B10" s="25"/>
      <c r="C10" s="378"/>
      <c r="D10" s="387"/>
      <c r="E10" s="55">
        <v>0</v>
      </c>
      <c r="F10" s="392">
        <f t="shared" si="0"/>
        <v>0</v>
      </c>
      <c r="G10" s="387"/>
      <c r="H10" s="55"/>
      <c r="I10" s="55"/>
      <c r="J10" s="55"/>
      <c r="K10" s="388"/>
      <c r="L10" s="378"/>
      <c r="M10" s="387"/>
      <c r="N10" s="55">
        <v>0</v>
      </c>
      <c r="O10" s="392">
        <f t="shared" si="1"/>
        <v>0</v>
      </c>
      <c r="P10" s="387"/>
      <c r="Q10" s="55"/>
      <c r="R10" s="55"/>
      <c r="S10" s="55"/>
      <c r="T10" s="388"/>
      <c r="U10" s="378"/>
      <c r="V10" s="387"/>
      <c r="W10" s="55">
        <v>0</v>
      </c>
      <c r="X10" s="392">
        <f t="shared" si="2"/>
        <v>0</v>
      </c>
      <c r="Y10" s="387"/>
      <c r="Z10" s="55"/>
      <c r="AA10" s="55"/>
      <c r="AB10" s="55"/>
      <c r="AC10" s="388"/>
      <c r="AD10" s="378"/>
      <c r="AE10" s="387"/>
      <c r="AF10" s="55">
        <v>0</v>
      </c>
      <c r="AG10" s="392">
        <f t="shared" si="3"/>
        <v>0</v>
      </c>
      <c r="AH10" s="387"/>
      <c r="AI10" s="55"/>
      <c r="AJ10" s="55"/>
      <c r="AK10" s="55"/>
      <c r="AL10" s="388"/>
      <c r="AM10" s="378"/>
      <c r="AN10" s="387"/>
      <c r="AO10" s="55">
        <v>0</v>
      </c>
      <c r="AP10" s="392">
        <f t="shared" si="4"/>
        <v>0</v>
      </c>
      <c r="AQ10" s="387"/>
      <c r="AR10" s="55"/>
      <c r="AS10" s="55"/>
      <c r="AT10" s="55"/>
      <c r="AU10" s="388"/>
      <c r="AV10" s="378"/>
      <c r="AW10" s="387"/>
      <c r="AX10" s="55">
        <v>0</v>
      </c>
      <c r="AY10" s="392">
        <f t="shared" si="5"/>
        <v>0</v>
      </c>
      <c r="AZ10" s="387"/>
      <c r="BA10" s="55"/>
      <c r="BB10" s="55"/>
      <c r="BC10" s="55"/>
      <c r="BD10" s="388"/>
      <c r="BE10" s="378"/>
    </row>
    <row r="11" spans="1:57" x14ac:dyDescent="0.35">
      <c r="A11" s="378"/>
      <c r="B11" s="25"/>
      <c r="C11" s="378"/>
      <c r="D11" s="387"/>
      <c r="E11" s="55">
        <v>0</v>
      </c>
      <c r="F11" s="392">
        <f t="shared" si="0"/>
        <v>0</v>
      </c>
      <c r="G11" s="387"/>
      <c r="H11" s="55"/>
      <c r="I11" s="55"/>
      <c r="J11" s="55"/>
      <c r="K11" s="388"/>
      <c r="L11" s="378"/>
      <c r="M11" s="387"/>
      <c r="N11" s="55">
        <v>0</v>
      </c>
      <c r="O11" s="392">
        <f t="shared" si="1"/>
        <v>0</v>
      </c>
      <c r="P11" s="387"/>
      <c r="Q11" s="55"/>
      <c r="R11" s="55"/>
      <c r="S11" s="55"/>
      <c r="T11" s="388"/>
      <c r="U11" s="378"/>
      <c r="V11" s="387"/>
      <c r="W11" s="55">
        <v>0</v>
      </c>
      <c r="X11" s="392">
        <f t="shared" si="2"/>
        <v>0</v>
      </c>
      <c r="Y11" s="387"/>
      <c r="Z11" s="55"/>
      <c r="AA11" s="55"/>
      <c r="AB11" s="55"/>
      <c r="AC11" s="388"/>
      <c r="AD11" s="378"/>
      <c r="AE11" s="387"/>
      <c r="AF11" s="55">
        <v>0</v>
      </c>
      <c r="AG11" s="392">
        <f t="shared" si="3"/>
        <v>0</v>
      </c>
      <c r="AH11" s="387"/>
      <c r="AI11" s="55"/>
      <c r="AJ11" s="55"/>
      <c r="AK11" s="55"/>
      <c r="AL11" s="388"/>
      <c r="AM11" s="378"/>
      <c r="AN11" s="387"/>
      <c r="AO11" s="55">
        <v>0</v>
      </c>
      <c r="AP11" s="392">
        <f t="shared" si="4"/>
        <v>0</v>
      </c>
      <c r="AQ11" s="387"/>
      <c r="AR11" s="55"/>
      <c r="AS11" s="55"/>
      <c r="AT11" s="55"/>
      <c r="AU11" s="388"/>
      <c r="AV11" s="378"/>
      <c r="AW11" s="387"/>
      <c r="AX11" s="55">
        <v>0</v>
      </c>
      <c r="AY11" s="392">
        <f t="shared" si="5"/>
        <v>0</v>
      </c>
      <c r="AZ11" s="387"/>
      <c r="BA11" s="55"/>
      <c r="BB11" s="55"/>
      <c r="BC11" s="55"/>
      <c r="BD11" s="388"/>
      <c r="BE11" s="378"/>
    </row>
    <row r="12" spans="1:57" x14ac:dyDescent="0.35">
      <c r="A12" s="378"/>
      <c r="B12" s="25"/>
      <c r="C12" s="378"/>
      <c r="D12" s="387"/>
      <c r="E12" s="55">
        <v>0</v>
      </c>
      <c r="F12" s="392">
        <f t="shared" si="0"/>
        <v>0</v>
      </c>
      <c r="G12" s="387"/>
      <c r="H12" s="55"/>
      <c r="I12" s="55"/>
      <c r="J12" s="55"/>
      <c r="K12" s="388"/>
      <c r="L12" s="378"/>
      <c r="M12" s="387"/>
      <c r="N12" s="55">
        <v>0</v>
      </c>
      <c r="O12" s="392">
        <f t="shared" si="1"/>
        <v>0</v>
      </c>
      <c r="P12" s="387"/>
      <c r="Q12" s="55"/>
      <c r="R12" s="55"/>
      <c r="S12" s="55"/>
      <c r="T12" s="388"/>
      <c r="U12" s="378"/>
      <c r="V12" s="387"/>
      <c r="W12" s="55">
        <v>0</v>
      </c>
      <c r="X12" s="392">
        <f t="shared" si="2"/>
        <v>0</v>
      </c>
      <c r="Y12" s="387"/>
      <c r="Z12" s="55"/>
      <c r="AA12" s="55"/>
      <c r="AB12" s="55"/>
      <c r="AC12" s="388"/>
      <c r="AD12" s="378"/>
      <c r="AE12" s="387"/>
      <c r="AF12" s="55">
        <v>0</v>
      </c>
      <c r="AG12" s="392">
        <f t="shared" si="3"/>
        <v>0</v>
      </c>
      <c r="AH12" s="387"/>
      <c r="AI12" s="55"/>
      <c r="AJ12" s="55"/>
      <c r="AK12" s="55"/>
      <c r="AL12" s="388"/>
      <c r="AM12" s="378"/>
      <c r="AN12" s="387"/>
      <c r="AO12" s="55">
        <v>0</v>
      </c>
      <c r="AP12" s="392">
        <f t="shared" si="4"/>
        <v>0</v>
      </c>
      <c r="AQ12" s="387"/>
      <c r="AR12" s="55"/>
      <c r="AS12" s="55"/>
      <c r="AT12" s="55"/>
      <c r="AU12" s="388"/>
      <c r="AV12" s="378"/>
      <c r="AW12" s="387"/>
      <c r="AX12" s="55">
        <v>0</v>
      </c>
      <c r="AY12" s="392">
        <f t="shared" si="5"/>
        <v>0</v>
      </c>
      <c r="AZ12" s="387"/>
      <c r="BA12" s="55"/>
      <c r="BB12" s="55"/>
      <c r="BC12" s="55"/>
      <c r="BD12" s="388"/>
      <c r="BE12" s="378"/>
    </row>
    <row r="13" spans="1:57" x14ac:dyDescent="0.35">
      <c r="A13" s="378"/>
      <c r="B13" s="25"/>
      <c r="C13" s="378"/>
      <c r="D13" s="387"/>
      <c r="E13" s="55">
        <v>0</v>
      </c>
      <c r="F13" s="392">
        <f t="shared" si="0"/>
        <v>0</v>
      </c>
      <c r="G13" s="387"/>
      <c r="H13" s="55"/>
      <c r="I13" s="55"/>
      <c r="J13" s="55"/>
      <c r="K13" s="388"/>
      <c r="L13" s="378"/>
      <c r="M13" s="387"/>
      <c r="N13" s="55">
        <v>0</v>
      </c>
      <c r="O13" s="392">
        <f t="shared" si="1"/>
        <v>0</v>
      </c>
      <c r="P13" s="387"/>
      <c r="Q13" s="55"/>
      <c r="R13" s="55"/>
      <c r="S13" s="55"/>
      <c r="T13" s="388"/>
      <c r="U13" s="378"/>
      <c r="V13" s="387"/>
      <c r="W13" s="55">
        <v>0</v>
      </c>
      <c r="X13" s="392">
        <f t="shared" si="2"/>
        <v>0</v>
      </c>
      <c r="Y13" s="387"/>
      <c r="Z13" s="55"/>
      <c r="AA13" s="55"/>
      <c r="AB13" s="55"/>
      <c r="AC13" s="388"/>
      <c r="AD13" s="378"/>
      <c r="AE13" s="387"/>
      <c r="AF13" s="55">
        <v>0</v>
      </c>
      <c r="AG13" s="392">
        <f t="shared" si="3"/>
        <v>0</v>
      </c>
      <c r="AH13" s="387"/>
      <c r="AI13" s="55"/>
      <c r="AJ13" s="55"/>
      <c r="AK13" s="55"/>
      <c r="AL13" s="388"/>
      <c r="AM13" s="378"/>
      <c r="AN13" s="387"/>
      <c r="AO13" s="55">
        <v>0</v>
      </c>
      <c r="AP13" s="392">
        <f t="shared" si="4"/>
        <v>0</v>
      </c>
      <c r="AQ13" s="387"/>
      <c r="AR13" s="55"/>
      <c r="AS13" s="55"/>
      <c r="AT13" s="55"/>
      <c r="AU13" s="388"/>
      <c r="AV13" s="378"/>
      <c r="AW13" s="387"/>
      <c r="AX13" s="55">
        <v>0</v>
      </c>
      <c r="AY13" s="392">
        <f t="shared" si="5"/>
        <v>0</v>
      </c>
      <c r="AZ13" s="387"/>
      <c r="BA13" s="55"/>
      <c r="BB13" s="55"/>
      <c r="BC13" s="55"/>
      <c r="BD13" s="388"/>
      <c r="BE13" s="378"/>
    </row>
    <row r="14" spans="1:57" x14ac:dyDescent="0.35">
      <c r="A14" s="378"/>
      <c r="B14" s="25"/>
      <c r="C14" s="378"/>
      <c r="D14" s="387"/>
      <c r="E14" s="55">
        <v>0</v>
      </c>
      <c r="F14" s="392">
        <f t="shared" si="0"/>
        <v>0</v>
      </c>
      <c r="G14" s="387"/>
      <c r="H14" s="55"/>
      <c r="I14" s="55"/>
      <c r="J14" s="55"/>
      <c r="K14" s="388"/>
      <c r="L14" s="378"/>
      <c r="M14" s="387"/>
      <c r="N14" s="55">
        <v>0</v>
      </c>
      <c r="O14" s="392">
        <f t="shared" si="1"/>
        <v>0</v>
      </c>
      <c r="P14" s="387"/>
      <c r="Q14" s="55"/>
      <c r="R14" s="55"/>
      <c r="S14" s="55"/>
      <c r="T14" s="388"/>
      <c r="U14" s="378"/>
      <c r="V14" s="387"/>
      <c r="W14" s="55">
        <v>0</v>
      </c>
      <c r="X14" s="392">
        <f t="shared" si="2"/>
        <v>0</v>
      </c>
      <c r="Y14" s="387"/>
      <c r="Z14" s="55"/>
      <c r="AA14" s="55"/>
      <c r="AB14" s="55"/>
      <c r="AC14" s="388"/>
      <c r="AD14" s="378"/>
      <c r="AE14" s="387"/>
      <c r="AF14" s="55">
        <v>0</v>
      </c>
      <c r="AG14" s="392">
        <f t="shared" si="3"/>
        <v>0</v>
      </c>
      <c r="AH14" s="387"/>
      <c r="AI14" s="55"/>
      <c r="AJ14" s="55"/>
      <c r="AK14" s="55"/>
      <c r="AL14" s="388"/>
      <c r="AM14" s="378"/>
      <c r="AN14" s="387"/>
      <c r="AO14" s="55">
        <v>0</v>
      </c>
      <c r="AP14" s="392">
        <f t="shared" si="4"/>
        <v>0</v>
      </c>
      <c r="AQ14" s="387"/>
      <c r="AR14" s="55"/>
      <c r="AS14" s="55"/>
      <c r="AT14" s="55"/>
      <c r="AU14" s="388"/>
      <c r="AV14" s="378"/>
      <c r="AW14" s="387"/>
      <c r="AX14" s="55">
        <v>0</v>
      </c>
      <c r="AY14" s="392">
        <f t="shared" si="5"/>
        <v>0</v>
      </c>
      <c r="AZ14" s="387"/>
      <c r="BA14" s="55"/>
      <c r="BB14" s="55"/>
      <c r="BC14" s="55"/>
      <c r="BD14" s="388"/>
      <c r="BE14" s="378"/>
    </row>
    <row r="15" spans="1:57" x14ac:dyDescent="0.35">
      <c r="A15" s="378"/>
      <c r="B15" s="25"/>
      <c r="C15" s="378"/>
      <c r="D15" s="387"/>
      <c r="E15" s="55">
        <v>0</v>
      </c>
      <c r="F15" s="392">
        <f t="shared" si="0"/>
        <v>0</v>
      </c>
      <c r="G15" s="387"/>
      <c r="H15" s="55"/>
      <c r="I15" s="55"/>
      <c r="J15" s="55"/>
      <c r="K15" s="388"/>
      <c r="L15" s="378"/>
      <c r="M15" s="387"/>
      <c r="N15" s="55">
        <v>0</v>
      </c>
      <c r="O15" s="392">
        <f t="shared" si="1"/>
        <v>0</v>
      </c>
      <c r="P15" s="387"/>
      <c r="Q15" s="55"/>
      <c r="R15" s="55"/>
      <c r="S15" s="55"/>
      <c r="T15" s="388"/>
      <c r="U15" s="378"/>
      <c r="V15" s="387"/>
      <c r="W15" s="55">
        <v>0</v>
      </c>
      <c r="X15" s="392">
        <f t="shared" si="2"/>
        <v>0</v>
      </c>
      <c r="Y15" s="387"/>
      <c r="Z15" s="55"/>
      <c r="AA15" s="55"/>
      <c r="AB15" s="55"/>
      <c r="AC15" s="388"/>
      <c r="AD15" s="378"/>
      <c r="AE15" s="387"/>
      <c r="AF15" s="55">
        <v>0</v>
      </c>
      <c r="AG15" s="392">
        <f t="shared" si="3"/>
        <v>0</v>
      </c>
      <c r="AH15" s="387"/>
      <c r="AI15" s="55"/>
      <c r="AJ15" s="55"/>
      <c r="AK15" s="55"/>
      <c r="AL15" s="388"/>
      <c r="AM15" s="378"/>
      <c r="AN15" s="387"/>
      <c r="AO15" s="55">
        <v>0</v>
      </c>
      <c r="AP15" s="392">
        <f t="shared" si="4"/>
        <v>0</v>
      </c>
      <c r="AQ15" s="387"/>
      <c r="AR15" s="55"/>
      <c r="AS15" s="55"/>
      <c r="AT15" s="55"/>
      <c r="AU15" s="388"/>
      <c r="AV15" s="378"/>
      <c r="AW15" s="387"/>
      <c r="AX15" s="55">
        <v>0</v>
      </c>
      <c r="AY15" s="392">
        <f t="shared" si="5"/>
        <v>0</v>
      </c>
      <c r="AZ15" s="387"/>
      <c r="BA15" s="55"/>
      <c r="BB15" s="55"/>
      <c r="BC15" s="55"/>
      <c r="BD15" s="388"/>
      <c r="BE15" s="378"/>
    </row>
    <row r="16" spans="1:57" x14ac:dyDescent="0.35">
      <c r="A16" s="378"/>
      <c r="B16" s="25"/>
      <c r="C16" s="378"/>
      <c r="D16" s="387"/>
      <c r="E16" s="55">
        <v>0</v>
      </c>
      <c r="F16" s="392">
        <f t="shared" si="0"/>
        <v>0</v>
      </c>
      <c r="G16" s="387"/>
      <c r="H16" s="55"/>
      <c r="I16" s="55"/>
      <c r="J16" s="55"/>
      <c r="K16" s="388"/>
      <c r="L16" s="378"/>
      <c r="M16" s="387"/>
      <c r="N16" s="55">
        <v>0</v>
      </c>
      <c r="O16" s="392">
        <f t="shared" si="1"/>
        <v>0</v>
      </c>
      <c r="P16" s="387"/>
      <c r="Q16" s="55"/>
      <c r="R16" s="55"/>
      <c r="S16" s="55"/>
      <c r="T16" s="388"/>
      <c r="U16" s="378"/>
      <c r="V16" s="387"/>
      <c r="W16" s="55">
        <v>0</v>
      </c>
      <c r="X16" s="392">
        <f t="shared" si="2"/>
        <v>0</v>
      </c>
      <c r="Y16" s="387"/>
      <c r="Z16" s="55"/>
      <c r="AA16" s="55"/>
      <c r="AB16" s="55"/>
      <c r="AC16" s="388"/>
      <c r="AD16" s="378"/>
      <c r="AE16" s="387"/>
      <c r="AF16" s="55">
        <v>0</v>
      </c>
      <c r="AG16" s="392">
        <f t="shared" si="3"/>
        <v>0</v>
      </c>
      <c r="AH16" s="387"/>
      <c r="AI16" s="55"/>
      <c r="AJ16" s="55"/>
      <c r="AK16" s="55"/>
      <c r="AL16" s="388"/>
      <c r="AM16" s="378"/>
      <c r="AN16" s="387"/>
      <c r="AO16" s="55">
        <v>0</v>
      </c>
      <c r="AP16" s="392">
        <f t="shared" si="4"/>
        <v>0</v>
      </c>
      <c r="AQ16" s="387"/>
      <c r="AR16" s="55"/>
      <c r="AS16" s="55"/>
      <c r="AT16" s="55"/>
      <c r="AU16" s="388"/>
      <c r="AV16" s="378"/>
      <c r="AW16" s="387"/>
      <c r="AX16" s="55">
        <v>0</v>
      </c>
      <c r="AY16" s="392">
        <f t="shared" si="5"/>
        <v>0</v>
      </c>
      <c r="AZ16" s="387"/>
      <c r="BA16" s="55"/>
      <c r="BB16" s="55"/>
      <c r="BC16" s="55"/>
      <c r="BD16" s="388"/>
      <c r="BE16" s="378"/>
    </row>
    <row r="17" spans="1:57" x14ac:dyDescent="0.35">
      <c r="A17" s="378"/>
      <c r="B17" s="25"/>
      <c r="C17" s="378"/>
      <c r="D17" s="387"/>
      <c r="E17" s="55">
        <v>0</v>
      </c>
      <c r="F17" s="392">
        <f t="shared" si="0"/>
        <v>0</v>
      </c>
      <c r="G17" s="387"/>
      <c r="H17" s="55"/>
      <c r="I17" s="55"/>
      <c r="J17" s="55"/>
      <c r="K17" s="388"/>
      <c r="L17" s="378"/>
      <c r="M17" s="387"/>
      <c r="N17" s="55">
        <v>0</v>
      </c>
      <c r="O17" s="392">
        <f t="shared" si="1"/>
        <v>0</v>
      </c>
      <c r="P17" s="387"/>
      <c r="Q17" s="55"/>
      <c r="R17" s="55"/>
      <c r="S17" s="55"/>
      <c r="T17" s="388"/>
      <c r="U17" s="378"/>
      <c r="V17" s="387"/>
      <c r="W17" s="55">
        <v>0</v>
      </c>
      <c r="X17" s="392">
        <f t="shared" si="2"/>
        <v>0</v>
      </c>
      <c r="Y17" s="387"/>
      <c r="Z17" s="55"/>
      <c r="AA17" s="55"/>
      <c r="AB17" s="55"/>
      <c r="AC17" s="388"/>
      <c r="AD17" s="378"/>
      <c r="AE17" s="387"/>
      <c r="AF17" s="55">
        <v>0</v>
      </c>
      <c r="AG17" s="392">
        <f t="shared" si="3"/>
        <v>0</v>
      </c>
      <c r="AH17" s="387"/>
      <c r="AI17" s="55"/>
      <c r="AJ17" s="55"/>
      <c r="AK17" s="55"/>
      <c r="AL17" s="388"/>
      <c r="AM17" s="378"/>
      <c r="AN17" s="387"/>
      <c r="AO17" s="55">
        <v>0</v>
      </c>
      <c r="AP17" s="392">
        <f t="shared" si="4"/>
        <v>0</v>
      </c>
      <c r="AQ17" s="387"/>
      <c r="AR17" s="55"/>
      <c r="AS17" s="55"/>
      <c r="AT17" s="55"/>
      <c r="AU17" s="388"/>
      <c r="AV17" s="378"/>
      <c r="AW17" s="387"/>
      <c r="AX17" s="55">
        <v>0</v>
      </c>
      <c r="AY17" s="392">
        <f t="shared" si="5"/>
        <v>0</v>
      </c>
      <c r="AZ17" s="387"/>
      <c r="BA17" s="55"/>
      <c r="BB17" s="55"/>
      <c r="BC17" s="55"/>
      <c r="BD17" s="388"/>
      <c r="BE17" s="378"/>
    </row>
    <row r="18" spans="1:57" x14ac:dyDescent="0.35">
      <c r="A18" s="378"/>
      <c r="B18" s="25"/>
      <c r="C18" s="378"/>
      <c r="D18" s="387"/>
      <c r="E18" s="55">
        <v>0</v>
      </c>
      <c r="F18" s="392">
        <f t="shared" si="0"/>
        <v>0</v>
      </c>
      <c r="G18" s="387"/>
      <c r="H18" s="55"/>
      <c r="I18" s="55"/>
      <c r="J18" s="55"/>
      <c r="K18" s="388"/>
      <c r="L18" s="378"/>
      <c r="M18" s="387"/>
      <c r="N18" s="55">
        <v>0</v>
      </c>
      <c r="O18" s="392">
        <f t="shared" si="1"/>
        <v>0</v>
      </c>
      <c r="P18" s="387"/>
      <c r="Q18" s="55"/>
      <c r="R18" s="55"/>
      <c r="S18" s="55"/>
      <c r="T18" s="388"/>
      <c r="U18" s="378"/>
      <c r="V18" s="387"/>
      <c r="W18" s="55">
        <v>0</v>
      </c>
      <c r="X18" s="392">
        <f t="shared" si="2"/>
        <v>0</v>
      </c>
      <c r="Y18" s="387"/>
      <c r="Z18" s="55"/>
      <c r="AA18" s="55"/>
      <c r="AB18" s="55"/>
      <c r="AC18" s="388"/>
      <c r="AD18" s="378"/>
      <c r="AE18" s="387"/>
      <c r="AF18" s="55">
        <v>0</v>
      </c>
      <c r="AG18" s="392">
        <f t="shared" si="3"/>
        <v>0</v>
      </c>
      <c r="AH18" s="387"/>
      <c r="AI18" s="55"/>
      <c r="AJ18" s="55"/>
      <c r="AK18" s="55"/>
      <c r="AL18" s="388"/>
      <c r="AM18" s="378"/>
      <c r="AN18" s="387"/>
      <c r="AO18" s="55">
        <v>0</v>
      </c>
      <c r="AP18" s="392">
        <f t="shared" si="4"/>
        <v>0</v>
      </c>
      <c r="AQ18" s="387"/>
      <c r="AR18" s="55"/>
      <c r="AS18" s="55"/>
      <c r="AT18" s="55"/>
      <c r="AU18" s="388"/>
      <c r="AV18" s="378"/>
      <c r="AW18" s="387"/>
      <c r="AX18" s="55">
        <v>0</v>
      </c>
      <c r="AY18" s="392">
        <f t="shared" si="5"/>
        <v>0</v>
      </c>
      <c r="AZ18" s="387"/>
      <c r="BA18" s="55"/>
      <c r="BB18" s="55"/>
      <c r="BC18" s="55"/>
      <c r="BD18" s="388"/>
      <c r="BE18" s="378"/>
    </row>
    <row r="19" spans="1:57" x14ac:dyDescent="0.35">
      <c r="A19" s="378"/>
      <c r="B19" s="25"/>
      <c r="C19" s="378"/>
      <c r="D19" s="387"/>
      <c r="E19" s="55">
        <v>0</v>
      </c>
      <c r="F19" s="392">
        <f t="shared" si="0"/>
        <v>0</v>
      </c>
      <c r="G19" s="387"/>
      <c r="H19" s="55"/>
      <c r="I19" s="55"/>
      <c r="J19" s="55"/>
      <c r="K19" s="388"/>
      <c r="L19" s="378"/>
      <c r="M19" s="387"/>
      <c r="N19" s="55">
        <v>0</v>
      </c>
      <c r="O19" s="392">
        <f t="shared" si="1"/>
        <v>0</v>
      </c>
      <c r="P19" s="387"/>
      <c r="Q19" s="55"/>
      <c r="R19" s="55"/>
      <c r="S19" s="55"/>
      <c r="T19" s="388"/>
      <c r="U19" s="378"/>
      <c r="V19" s="387"/>
      <c r="W19" s="55">
        <v>0</v>
      </c>
      <c r="X19" s="392">
        <f t="shared" si="2"/>
        <v>0</v>
      </c>
      <c r="Y19" s="387"/>
      <c r="Z19" s="55"/>
      <c r="AA19" s="55"/>
      <c r="AB19" s="55"/>
      <c r="AC19" s="388"/>
      <c r="AD19" s="378"/>
      <c r="AE19" s="387"/>
      <c r="AF19" s="55">
        <v>0</v>
      </c>
      <c r="AG19" s="392">
        <f t="shared" si="3"/>
        <v>0</v>
      </c>
      <c r="AH19" s="387"/>
      <c r="AI19" s="55"/>
      <c r="AJ19" s="55"/>
      <c r="AK19" s="55"/>
      <c r="AL19" s="388"/>
      <c r="AM19" s="378"/>
      <c r="AN19" s="387"/>
      <c r="AO19" s="55">
        <v>0</v>
      </c>
      <c r="AP19" s="392">
        <f t="shared" si="4"/>
        <v>0</v>
      </c>
      <c r="AQ19" s="387"/>
      <c r="AR19" s="55"/>
      <c r="AS19" s="55"/>
      <c r="AT19" s="55"/>
      <c r="AU19" s="388"/>
      <c r="AV19" s="378"/>
      <c r="AW19" s="387"/>
      <c r="AX19" s="55">
        <v>0</v>
      </c>
      <c r="AY19" s="392">
        <f t="shared" si="5"/>
        <v>0</v>
      </c>
      <c r="AZ19" s="387"/>
      <c r="BA19" s="55"/>
      <c r="BB19" s="55"/>
      <c r="BC19" s="55"/>
      <c r="BD19" s="388"/>
      <c r="BE19" s="378"/>
    </row>
    <row r="20" spans="1:57" x14ac:dyDescent="0.35">
      <c r="A20" s="378"/>
      <c r="B20" s="25"/>
      <c r="C20" s="378"/>
      <c r="D20" s="387"/>
      <c r="E20" s="55">
        <v>0</v>
      </c>
      <c r="F20" s="392">
        <f t="shared" si="0"/>
        <v>0</v>
      </c>
      <c r="G20" s="387"/>
      <c r="H20" s="55"/>
      <c r="I20" s="55"/>
      <c r="J20" s="55"/>
      <c r="K20" s="388"/>
      <c r="L20" s="378"/>
      <c r="M20" s="387"/>
      <c r="N20" s="55">
        <v>0</v>
      </c>
      <c r="O20" s="392">
        <f t="shared" si="1"/>
        <v>0</v>
      </c>
      <c r="P20" s="387"/>
      <c r="Q20" s="55"/>
      <c r="R20" s="55"/>
      <c r="S20" s="55"/>
      <c r="T20" s="388"/>
      <c r="U20" s="378"/>
      <c r="V20" s="387"/>
      <c r="W20" s="55">
        <v>0</v>
      </c>
      <c r="X20" s="392">
        <f t="shared" si="2"/>
        <v>0</v>
      </c>
      <c r="Y20" s="387"/>
      <c r="Z20" s="55"/>
      <c r="AA20" s="55"/>
      <c r="AB20" s="55"/>
      <c r="AC20" s="388"/>
      <c r="AD20" s="378"/>
      <c r="AE20" s="387"/>
      <c r="AF20" s="55">
        <v>0</v>
      </c>
      <c r="AG20" s="392">
        <f t="shared" si="3"/>
        <v>0</v>
      </c>
      <c r="AH20" s="387"/>
      <c r="AI20" s="55"/>
      <c r="AJ20" s="55"/>
      <c r="AK20" s="55"/>
      <c r="AL20" s="388"/>
      <c r="AM20" s="378"/>
      <c r="AN20" s="387"/>
      <c r="AO20" s="55">
        <v>0</v>
      </c>
      <c r="AP20" s="392">
        <f t="shared" si="4"/>
        <v>0</v>
      </c>
      <c r="AQ20" s="387"/>
      <c r="AR20" s="55"/>
      <c r="AS20" s="55"/>
      <c r="AT20" s="55"/>
      <c r="AU20" s="388"/>
      <c r="AV20" s="378"/>
      <c r="AW20" s="387"/>
      <c r="AX20" s="55">
        <v>0</v>
      </c>
      <c r="AY20" s="392">
        <f t="shared" si="5"/>
        <v>0</v>
      </c>
      <c r="AZ20" s="387"/>
      <c r="BA20" s="55"/>
      <c r="BB20" s="55"/>
      <c r="BC20" s="55"/>
      <c r="BD20" s="388"/>
      <c r="BE20" s="378"/>
    </row>
    <row r="21" spans="1:57" x14ac:dyDescent="0.35">
      <c r="A21" s="378"/>
      <c r="B21" s="25"/>
      <c r="C21" s="378"/>
      <c r="D21" s="387"/>
      <c r="E21" s="55">
        <v>0</v>
      </c>
      <c r="F21" s="392">
        <f t="shared" si="0"/>
        <v>0</v>
      </c>
      <c r="G21" s="387"/>
      <c r="H21" s="55"/>
      <c r="I21" s="55"/>
      <c r="J21" s="55"/>
      <c r="K21" s="388"/>
      <c r="L21" s="378"/>
      <c r="M21" s="387"/>
      <c r="N21" s="55">
        <v>0</v>
      </c>
      <c r="O21" s="392">
        <f t="shared" si="1"/>
        <v>0</v>
      </c>
      <c r="P21" s="387"/>
      <c r="Q21" s="55"/>
      <c r="R21" s="55"/>
      <c r="S21" s="55"/>
      <c r="T21" s="388"/>
      <c r="U21" s="378"/>
      <c r="V21" s="387"/>
      <c r="W21" s="55">
        <v>0</v>
      </c>
      <c r="X21" s="392">
        <f t="shared" si="2"/>
        <v>0</v>
      </c>
      <c r="Y21" s="387"/>
      <c r="Z21" s="55"/>
      <c r="AA21" s="55"/>
      <c r="AB21" s="55"/>
      <c r="AC21" s="388"/>
      <c r="AD21" s="378"/>
      <c r="AE21" s="387"/>
      <c r="AF21" s="55">
        <v>0</v>
      </c>
      <c r="AG21" s="392">
        <f t="shared" si="3"/>
        <v>0</v>
      </c>
      <c r="AH21" s="387"/>
      <c r="AI21" s="55"/>
      <c r="AJ21" s="55"/>
      <c r="AK21" s="55"/>
      <c r="AL21" s="388"/>
      <c r="AM21" s="378"/>
      <c r="AN21" s="387"/>
      <c r="AO21" s="55">
        <v>0</v>
      </c>
      <c r="AP21" s="392">
        <f t="shared" si="4"/>
        <v>0</v>
      </c>
      <c r="AQ21" s="387"/>
      <c r="AR21" s="55"/>
      <c r="AS21" s="55"/>
      <c r="AT21" s="55"/>
      <c r="AU21" s="388"/>
      <c r="AV21" s="378"/>
      <c r="AW21" s="387"/>
      <c r="AX21" s="55">
        <v>0</v>
      </c>
      <c r="AY21" s="392">
        <f t="shared" si="5"/>
        <v>0</v>
      </c>
      <c r="AZ21" s="387"/>
      <c r="BA21" s="55"/>
      <c r="BB21" s="55"/>
      <c r="BC21" s="55"/>
      <c r="BD21" s="388"/>
      <c r="BE21" s="378"/>
    </row>
    <row r="22" spans="1:57" x14ac:dyDescent="0.35">
      <c r="A22" s="378"/>
      <c r="B22" s="25"/>
      <c r="C22" s="378"/>
      <c r="D22" s="387"/>
      <c r="E22" s="55">
        <v>0</v>
      </c>
      <c r="F22" s="392">
        <f t="shared" si="0"/>
        <v>0</v>
      </c>
      <c r="G22" s="387"/>
      <c r="H22" s="55"/>
      <c r="I22" s="55"/>
      <c r="J22" s="55"/>
      <c r="K22" s="388"/>
      <c r="L22" s="378"/>
      <c r="M22" s="387"/>
      <c r="N22" s="55">
        <v>0</v>
      </c>
      <c r="O22" s="392">
        <f t="shared" si="1"/>
        <v>0</v>
      </c>
      <c r="P22" s="387"/>
      <c r="Q22" s="55"/>
      <c r="R22" s="55"/>
      <c r="S22" s="55"/>
      <c r="T22" s="388"/>
      <c r="U22" s="378"/>
      <c r="V22" s="387"/>
      <c r="W22" s="55">
        <v>0</v>
      </c>
      <c r="X22" s="392">
        <f t="shared" si="2"/>
        <v>0</v>
      </c>
      <c r="Y22" s="387"/>
      <c r="Z22" s="55"/>
      <c r="AA22" s="55"/>
      <c r="AB22" s="55"/>
      <c r="AC22" s="388"/>
      <c r="AD22" s="378"/>
      <c r="AE22" s="387"/>
      <c r="AF22" s="55">
        <v>0</v>
      </c>
      <c r="AG22" s="392">
        <f t="shared" si="3"/>
        <v>0</v>
      </c>
      <c r="AH22" s="387"/>
      <c r="AI22" s="55"/>
      <c r="AJ22" s="55"/>
      <c r="AK22" s="55"/>
      <c r="AL22" s="388"/>
      <c r="AM22" s="378"/>
      <c r="AN22" s="387"/>
      <c r="AO22" s="55">
        <v>0</v>
      </c>
      <c r="AP22" s="392">
        <f t="shared" si="4"/>
        <v>0</v>
      </c>
      <c r="AQ22" s="387"/>
      <c r="AR22" s="55"/>
      <c r="AS22" s="55"/>
      <c r="AT22" s="55"/>
      <c r="AU22" s="388"/>
      <c r="AV22" s="378"/>
      <c r="AW22" s="387"/>
      <c r="AX22" s="55">
        <v>0</v>
      </c>
      <c r="AY22" s="392">
        <f t="shared" si="5"/>
        <v>0</v>
      </c>
      <c r="AZ22" s="387"/>
      <c r="BA22" s="55"/>
      <c r="BB22" s="55"/>
      <c r="BC22" s="55"/>
      <c r="BD22" s="388"/>
      <c r="BE22" s="378"/>
    </row>
    <row r="23" spans="1:57" x14ac:dyDescent="0.35">
      <c r="A23" s="378"/>
      <c r="B23" s="25"/>
      <c r="C23" s="378"/>
      <c r="D23" s="387"/>
      <c r="E23" s="55">
        <v>0</v>
      </c>
      <c r="F23" s="392">
        <f t="shared" si="0"/>
        <v>0</v>
      </c>
      <c r="G23" s="387"/>
      <c r="H23" s="55"/>
      <c r="I23" s="55"/>
      <c r="J23" s="55"/>
      <c r="K23" s="388"/>
      <c r="L23" s="378"/>
      <c r="M23" s="387"/>
      <c r="N23" s="55">
        <v>0</v>
      </c>
      <c r="O23" s="392">
        <f t="shared" si="1"/>
        <v>0</v>
      </c>
      <c r="P23" s="387"/>
      <c r="Q23" s="55"/>
      <c r="R23" s="55"/>
      <c r="S23" s="55"/>
      <c r="T23" s="388"/>
      <c r="U23" s="378"/>
      <c r="V23" s="387"/>
      <c r="W23" s="55">
        <v>0</v>
      </c>
      <c r="X23" s="392">
        <f t="shared" si="2"/>
        <v>0</v>
      </c>
      <c r="Y23" s="387"/>
      <c r="Z23" s="55"/>
      <c r="AA23" s="55"/>
      <c r="AB23" s="55"/>
      <c r="AC23" s="388"/>
      <c r="AD23" s="378"/>
      <c r="AE23" s="387"/>
      <c r="AF23" s="55">
        <v>0</v>
      </c>
      <c r="AG23" s="392">
        <f t="shared" si="3"/>
        <v>0</v>
      </c>
      <c r="AH23" s="387"/>
      <c r="AI23" s="55"/>
      <c r="AJ23" s="55"/>
      <c r="AK23" s="55"/>
      <c r="AL23" s="388"/>
      <c r="AM23" s="378"/>
      <c r="AN23" s="387"/>
      <c r="AO23" s="55">
        <v>0</v>
      </c>
      <c r="AP23" s="392">
        <f t="shared" si="4"/>
        <v>0</v>
      </c>
      <c r="AQ23" s="387"/>
      <c r="AR23" s="55"/>
      <c r="AS23" s="55"/>
      <c r="AT23" s="55"/>
      <c r="AU23" s="388"/>
      <c r="AV23" s="378"/>
      <c r="AW23" s="387"/>
      <c r="AX23" s="55">
        <v>0</v>
      </c>
      <c r="AY23" s="392">
        <f t="shared" si="5"/>
        <v>0</v>
      </c>
      <c r="AZ23" s="387"/>
      <c r="BA23" s="55"/>
      <c r="BB23" s="55"/>
      <c r="BC23" s="55"/>
      <c r="BD23" s="388"/>
      <c r="BE23" s="378"/>
    </row>
    <row r="24" spans="1:57" x14ac:dyDescent="0.35">
      <c r="A24" s="378"/>
      <c r="B24" s="25"/>
      <c r="C24" s="378"/>
      <c r="D24" s="387"/>
      <c r="E24" s="55">
        <v>0</v>
      </c>
      <c r="F24" s="392">
        <f t="shared" si="0"/>
        <v>0</v>
      </c>
      <c r="G24" s="387"/>
      <c r="H24" s="55"/>
      <c r="I24" s="55"/>
      <c r="J24" s="55"/>
      <c r="K24" s="388"/>
      <c r="L24" s="378"/>
      <c r="M24" s="387"/>
      <c r="N24" s="55">
        <v>0</v>
      </c>
      <c r="O24" s="392">
        <f t="shared" si="1"/>
        <v>0</v>
      </c>
      <c r="P24" s="387"/>
      <c r="Q24" s="55"/>
      <c r="R24" s="55"/>
      <c r="S24" s="55"/>
      <c r="T24" s="388"/>
      <c r="U24" s="378"/>
      <c r="V24" s="387"/>
      <c r="W24" s="55">
        <v>0</v>
      </c>
      <c r="X24" s="392">
        <f t="shared" si="2"/>
        <v>0</v>
      </c>
      <c r="Y24" s="387"/>
      <c r="Z24" s="55"/>
      <c r="AA24" s="55"/>
      <c r="AB24" s="55"/>
      <c r="AC24" s="388"/>
      <c r="AD24" s="378"/>
      <c r="AE24" s="387"/>
      <c r="AF24" s="55">
        <v>0</v>
      </c>
      <c r="AG24" s="392">
        <f t="shared" si="3"/>
        <v>0</v>
      </c>
      <c r="AH24" s="387"/>
      <c r="AI24" s="55"/>
      <c r="AJ24" s="55"/>
      <c r="AK24" s="55"/>
      <c r="AL24" s="388"/>
      <c r="AM24" s="378"/>
      <c r="AN24" s="387"/>
      <c r="AO24" s="55">
        <v>0</v>
      </c>
      <c r="AP24" s="392">
        <f t="shared" si="4"/>
        <v>0</v>
      </c>
      <c r="AQ24" s="387"/>
      <c r="AR24" s="55"/>
      <c r="AS24" s="55"/>
      <c r="AT24" s="55"/>
      <c r="AU24" s="388"/>
      <c r="AV24" s="378"/>
      <c r="AW24" s="387"/>
      <c r="AX24" s="55">
        <v>0</v>
      </c>
      <c r="AY24" s="392">
        <f t="shared" si="5"/>
        <v>0</v>
      </c>
      <c r="AZ24" s="387"/>
      <c r="BA24" s="55"/>
      <c r="BB24" s="55"/>
      <c r="BC24" s="55"/>
      <c r="BD24" s="388"/>
      <c r="BE24" s="378"/>
    </row>
    <row r="25" spans="1:57" x14ac:dyDescent="0.35">
      <c r="A25" s="378"/>
      <c r="B25" s="25"/>
      <c r="C25" s="378"/>
      <c r="D25" s="387"/>
      <c r="E25" s="55">
        <v>0</v>
      </c>
      <c r="F25" s="392">
        <f t="shared" si="0"/>
        <v>0</v>
      </c>
      <c r="G25" s="387"/>
      <c r="H25" s="55"/>
      <c r="I25" s="55"/>
      <c r="J25" s="55"/>
      <c r="K25" s="388"/>
      <c r="L25" s="378"/>
      <c r="M25" s="387"/>
      <c r="N25" s="55">
        <v>0</v>
      </c>
      <c r="O25" s="392">
        <f t="shared" si="1"/>
        <v>0</v>
      </c>
      <c r="P25" s="387"/>
      <c r="Q25" s="55"/>
      <c r="R25" s="55"/>
      <c r="S25" s="55"/>
      <c r="T25" s="388"/>
      <c r="U25" s="378"/>
      <c r="V25" s="387"/>
      <c r="W25" s="55">
        <v>0</v>
      </c>
      <c r="X25" s="392">
        <f t="shared" si="2"/>
        <v>0</v>
      </c>
      <c r="Y25" s="387"/>
      <c r="Z25" s="55"/>
      <c r="AA25" s="55"/>
      <c r="AB25" s="55"/>
      <c r="AC25" s="388"/>
      <c r="AD25" s="378"/>
      <c r="AE25" s="387"/>
      <c r="AF25" s="55">
        <v>0</v>
      </c>
      <c r="AG25" s="392">
        <f t="shared" si="3"/>
        <v>0</v>
      </c>
      <c r="AH25" s="387"/>
      <c r="AI25" s="55"/>
      <c r="AJ25" s="55"/>
      <c r="AK25" s="55"/>
      <c r="AL25" s="388"/>
      <c r="AM25" s="378"/>
      <c r="AN25" s="387"/>
      <c r="AO25" s="55">
        <v>0</v>
      </c>
      <c r="AP25" s="392">
        <f t="shared" si="4"/>
        <v>0</v>
      </c>
      <c r="AQ25" s="387"/>
      <c r="AR25" s="55"/>
      <c r="AS25" s="55"/>
      <c r="AT25" s="55"/>
      <c r="AU25" s="388"/>
      <c r="AV25" s="378"/>
      <c r="AW25" s="387"/>
      <c r="AX25" s="55">
        <v>0</v>
      </c>
      <c r="AY25" s="392">
        <f t="shared" si="5"/>
        <v>0</v>
      </c>
      <c r="AZ25" s="387"/>
      <c r="BA25" s="55"/>
      <c r="BB25" s="55"/>
      <c r="BC25" s="55"/>
      <c r="BD25" s="388"/>
      <c r="BE25" s="378"/>
    </row>
    <row r="26" spans="1:57" x14ac:dyDescent="0.35">
      <c r="A26" s="378"/>
      <c r="B26" s="25"/>
      <c r="C26" s="378"/>
      <c r="D26" s="387"/>
      <c r="E26" s="55">
        <v>0</v>
      </c>
      <c r="F26" s="392">
        <f t="shared" si="0"/>
        <v>0</v>
      </c>
      <c r="G26" s="387"/>
      <c r="H26" s="55"/>
      <c r="I26" s="55"/>
      <c r="J26" s="55"/>
      <c r="K26" s="388"/>
      <c r="L26" s="378"/>
      <c r="M26" s="387"/>
      <c r="N26" s="55">
        <v>0</v>
      </c>
      <c r="O26" s="392">
        <f t="shared" si="1"/>
        <v>0</v>
      </c>
      <c r="P26" s="387"/>
      <c r="Q26" s="55"/>
      <c r="R26" s="55"/>
      <c r="S26" s="55"/>
      <c r="T26" s="388"/>
      <c r="U26" s="378"/>
      <c r="V26" s="387"/>
      <c r="W26" s="55">
        <v>0</v>
      </c>
      <c r="X26" s="392">
        <f t="shared" si="2"/>
        <v>0</v>
      </c>
      <c r="Y26" s="387"/>
      <c r="Z26" s="55"/>
      <c r="AA26" s="55"/>
      <c r="AB26" s="55"/>
      <c r="AC26" s="388"/>
      <c r="AD26" s="378"/>
      <c r="AE26" s="387"/>
      <c r="AF26" s="55">
        <v>0</v>
      </c>
      <c r="AG26" s="392">
        <f t="shared" si="3"/>
        <v>0</v>
      </c>
      <c r="AH26" s="387"/>
      <c r="AI26" s="55"/>
      <c r="AJ26" s="55"/>
      <c r="AK26" s="55"/>
      <c r="AL26" s="388"/>
      <c r="AM26" s="378"/>
      <c r="AN26" s="387"/>
      <c r="AO26" s="55">
        <v>0</v>
      </c>
      <c r="AP26" s="392">
        <f t="shared" si="4"/>
        <v>0</v>
      </c>
      <c r="AQ26" s="387"/>
      <c r="AR26" s="55"/>
      <c r="AS26" s="55"/>
      <c r="AT26" s="55"/>
      <c r="AU26" s="388"/>
      <c r="AV26" s="378"/>
      <c r="AW26" s="387"/>
      <c r="AX26" s="55">
        <v>0</v>
      </c>
      <c r="AY26" s="392">
        <f t="shared" si="5"/>
        <v>0</v>
      </c>
      <c r="AZ26" s="387"/>
      <c r="BA26" s="55"/>
      <c r="BB26" s="55"/>
      <c r="BC26" s="55"/>
      <c r="BD26" s="388"/>
      <c r="BE26" s="378"/>
    </row>
    <row r="27" spans="1:57" x14ac:dyDescent="0.35">
      <c r="A27" s="378"/>
      <c r="B27" s="25"/>
      <c r="C27" s="378"/>
      <c r="D27" s="387"/>
      <c r="E27" s="55">
        <v>0</v>
      </c>
      <c r="F27" s="392">
        <f t="shared" si="0"/>
        <v>0</v>
      </c>
      <c r="G27" s="387"/>
      <c r="H27" s="55"/>
      <c r="I27" s="55"/>
      <c r="J27" s="55"/>
      <c r="K27" s="388"/>
      <c r="L27" s="378"/>
      <c r="M27" s="387"/>
      <c r="N27" s="55">
        <v>0</v>
      </c>
      <c r="O27" s="392">
        <f t="shared" si="1"/>
        <v>0</v>
      </c>
      <c r="P27" s="387"/>
      <c r="Q27" s="55"/>
      <c r="R27" s="55"/>
      <c r="S27" s="55"/>
      <c r="T27" s="388"/>
      <c r="U27" s="378"/>
      <c r="V27" s="387"/>
      <c r="W27" s="55">
        <v>0</v>
      </c>
      <c r="X27" s="392">
        <f t="shared" si="2"/>
        <v>0</v>
      </c>
      <c r="Y27" s="387"/>
      <c r="Z27" s="55"/>
      <c r="AA27" s="55"/>
      <c r="AB27" s="55"/>
      <c r="AC27" s="388"/>
      <c r="AD27" s="378"/>
      <c r="AE27" s="387"/>
      <c r="AF27" s="55">
        <v>0</v>
      </c>
      <c r="AG27" s="392">
        <f t="shared" si="3"/>
        <v>0</v>
      </c>
      <c r="AH27" s="387"/>
      <c r="AI27" s="55"/>
      <c r="AJ27" s="55"/>
      <c r="AK27" s="55"/>
      <c r="AL27" s="388"/>
      <c r="AM27" s="378"/>
      <c r="AN27" s="387"/>
      <c r="AO27" s="55">
        <v>0</v>
      </c>
      <c r="AP27" s="392">
        <f t="shared" si="4"/>
        <v>0</v>
      </c>
      <c r="AQ27" s="387"/>
      <c r="AR27" s="55"/>
      <c r="AS27" s="55"/>
      <c r="AT27" s="55"/>
      <c r="AU27" s="388"/>
      <c r="AV27" s="378"/>
      <c r="AW27" s="387"/>
      <c r="AX27" s="55">
        <v>0</v>
      </c>
      <c r="AY27" s="392">
        <f t="shared" si="5"/>
        <v>0</v>
      </c>
      <c r="AZ27" s="387"/>
      <c r="BA27" s="55"/>
      <c r="BB27" s="55"/>
      <c r="BC27" s="55"/>
      <c r="BD27" s="388"/>
      <c r="BE27" s="378"/>
    </row>
    <row r="28" spans="1:57" x14ac:dyDescent="0.35">
      <c r="A28" s="378"/>
      <c r="B28" s="25"/>
      <c r="C28" s="378"/>
      <c r="D28" s="387"/>
      <c r="E28" s="55">
        <v>0</v>
      </c>
      <c r="F28" s="392">
        <f t="shared" si="0"/>
        <v>0</v>
      </c>
      <c r="G28" s="387"/>
      <c r="H28" s="55"/>
      <c r="I28" s="55"/>
      <c r="J28" s="55"/>
      <c r="K28" s="388"/>
      <c r="L28" s="378"/>
      <c r="M28" s="387"/>
      <c r="N28" s="55">
        <v>0</v>
      </c>
      <c r="O28" s="392">
        <f t="shared" si="1"/>
        <v>0</v>
      </c>
      <c r="P28" s="387"/>
      <c r="Q28" s="55"/>
      <c r="R28" s="55"/>
      <c r="S28" s="55"/>
      <c r="T28" s="388"/>
      <c r="U28" s="378"/>
      <c r="V28" s="387"/>
      <c r="W28" s="55">
        <v>0</v>
      </c>
      <c r="X28" s="392">
        <f t="shared" si="2"/>
        <v>0</v>
      </c>
      <c r="Y28" s="387"/>
      <c r="Z28" s="55"/>
      <c r="AA28" s="55"/>
      <c r="AB28" s="55"/>
      <c r="AC28" s="388"/>
      <c r="AD28" s="378"/>
      <c r="AE28" s="387"/>
      <c r="AF28" s="55">
        <v>0</v>
      </c>
      <c r="AG28" s="392">
        <f t="shared" si="3"/>
        <v>0</v>
      </c>
      <c r="AH28" s="387"/>
      <c r="AI28" s="55"/>
      <c r="AJ28" s="55"/>
      <c r="AK28" s="55"/>
      <c r="AL28" s="388"/>
      <c r="AM28" s="378"/>
      <c r="AN28" s="387"/>
      <c r="AO28" s="55">
        <v>0</v>
      </c>
      <c r="AP28" s="392">
        <f t="shared" si="4"/>
        <v>0</v>
      </c>
      <c r="AQ28" s="387"/>
      <c r="AR28" s="55"/>
      <c r="AS28" s="55"/>
      <c r="AT28" s="55"/>
      <c r="AU28" s="388"/>
      <c r="AV28" s="378"/>
      <c r="AW28" s="387"/>
      <c r="AX28" s="55">
        <v>0</v>
      </c>
      <c r="AY28" s="392">
        <f t="shared" si="5"/>
        <v>0</v>
      </c>
      <c r="AZ28" s="387"/>
      <c r="BA28" s="55"/>
      <c r="BB28" s="55"/>
      <c r="BC28" s="55"/>
      <c r="BD28" s="388"/>
      <c r="BE28" s="378"/>
    </row>
    <row r="29" spans="1:57" x14ac:dyDescent="0.35">
      <c r="A29" s="378"/>
      <c r="B29" s="25"/>
      <c r="C29" s="378"/>
      <c r="D29" s="387"/>
      <c r="E29" s="55">
        <v>0</v>
      </c>
      <c r="F29" s="392">
        <f t="shared" si="0"/>
        <v>0</v>
      </c>
      <c r="G29" s="387"/>
      <c r="H29" s="55"/>
      <c r="I29" s="55"/>
      <c r="J29" s="55"/>
      <c r="K29" s="388"/>
      <c r="L29" s="378"/>
      <c r="M29" s="387"/>
      <c r="N29" s="55">
        <v>0</v>
      </c>
      <c r="O29" s="392">
        <f t="shared" si="1"/>
        <v>0</v>
      </c>
      <c r="P29" s="387"/>
      <c r="Q29" s="55"/>
      <c r="R29" s="55"/>
      <c r="S29" s="55"/>
      <c r="T29" s="388"/>
      <c r="U29" s="378"/>
      <c r="V29" s="387"/>
      <c r="W29" s="55">
        <v>0</v>
      </c>
      <c r="X29" s="392">
        <f t="shared" si="2"/>
        <v>0</v>
      </c>
      <c r="Y29" s="387"/>
      <c r="Z29" s="55"/>
      <c r="AA29" s="55"/>
      <c r="AB29" s="55"/>
      <c r="AC29" s="388"/>
      <c r="AD29" s="378"/>
      <c r="AE29" s="387"/>
      <c r="AF29" s="55">
        <v>0</v>
      </c>
      <c r="AG29" s="392">
        <f t="shared" si="3"/>
        <v>0</v>
      </c>
      <c r="AH29" s="387"/>
      <c r="AI29" s="55"/>
      <c r="AJ29" s="55"/>
      <c r="AK29" s="55"/>
      <c r="AL29" s="388"/>
      <c r="AM29" s="378"/>
      <c r="AN29" s="387"/>
      <c r="AO29" s="55">
        <v>0</v>
      </c>
      <c r="AP29" s="392">
        <f t="shared" si="4"/>
        <v>0</v>
      </c>
      <c r="AQ29" s="387"/>
      <c r="AR29" s="55"/>
      <c r="AS29" s="55"/>
      <c r="AT29" s="55"/>
      <c r="AU29" s="388"/>
      <c r="AV29" s="378"/>
      <c r="AW29" s="387"/>
      <c r="AX29" s="55">
        <v>0</v>
      </c>
      <c r="AY29" s="392">
        <f t="shared" si="5"/>
        <v>0</v>
      </c>
      <c r="AZ29" s="387"/>
      <c r="BA29" s="55"/>
      <c r="BB29" s="55"/>
      <c r="BC29" s="55"/>
      <c r="BD29" s="388"/>
      <c r="BE29" s="378"/>
    </row>
    <row r="30" spans="1:57" ht="14.5" thickBot="1" x14ac:dyDescent="0.4">
      <c r="A30" s="378"/>
      <c r="B30" s="25"/>
      <c r="C30" s="378"/>
      <c r="D30" s="393"/>
      <c r="E30" s="394">
        <v>0</v>
      </c>
      <c r="F30" s="395">
        <f t="shared" si="0"/>
        <v>0</v>
      </c>
      <c r="G30" s="387"/>
      <c r="H30" s="55"/>
      <c r="I30" s="55"/>
      <c r="J30" s="55"/>
      <c r="K30" s="388"/>
      <c r="L30" s="378"/>
      <c r="M30" s="393"/>
      <c r="N30" s="394">
        <v>0</v>
      </c>
      <c r="O30" s="395">
        <f t="shared" si="1"/>
        <v>0</v>
      </c>
      <c r="P30" s="387"/>
      <c r="Q30" s="55"/>
      <c r="R30" s="55"/>
      <c r="S30" s="55"/>
      <c r="T30" s="388"/>
      <c r="U30" s="378"/>
      <c r="V30" s="393"/>
      <c r="W30" s="394">
        <v>0</v>
      </c>
      <c r="X30" s="395">
        <f t="shared" si="2"/>
        <v>0</v>
      </c>
      <c r="Y30" s="387"/>
      <c r="Z30" s="55"/>
      <c r="AA30" s="55"/>
      <c r="AB30" s="55"/>
      <c r="AC30" s="388"/>
      <c r="AD30" s="378"/>
      <c r="AE30" s="393"/>
      <c r="AF30" s="394">
        <v>0</v>
      </c>
      <c r="AG30" s="395">
        <f t="shared" si="3"/>
        <v>0</v>
      </c>
      <c r="AH30" s="387"/>
      <c r="AI30" s="55"/>
      <c r="AJ30" s="55"/>
      <c r="AK30" s="55"/>
      <c r="AL30" s="388"/>
      <c r="AM30" s="378"/>
      <c r="AN30" s="393"/>
      <c r="AO30" s="394">
        <v>0</v>
      </c>
      <c r="AP30" s="395">
        <f t="shared" si="4"/>
        <v>0</v>
      </c>
      <c r="AQ30" s="387"/>
      <c r="AR30" s="55"/>
      <c r="AS30" s="55"/>
      <c r="AT30" s="55"/>
      <c r="AU30" s="388"/>
      <c r="AV30" s="378"/>
      <c r="AW30" s="393"/>
      <c r="AX30" s="394">
        <v>0</v>
      </c>
      <c r="AY30" s="395">
        <f t="shared" si="5"/>
        <v>0</v>
      </c>
      <c r="AZ30" s="387"/>
      <c r="BA30" s="55"/>
      <c r="BB30" s="55"/>
      <c r="BC30" s="55"/>
      <c r="BD30" s="388"/>
      <c r="BE30" s="378"/>
    </row>
    <row r="31" spans="1:57" ht="14.5" thickBot="1" x14ac:dyDescent="0.4">
      <c r="A31" s="378"/>
      <c r="B31" s="25"/>
      <c r="C31" s="378"/>
      <c r="D31" s="393" t="s">
        <v>179</v>
      </c>
      <c r="E31" s="396">
        <f>SUM(E4:E30)</f>
        <v>0</v>
      </c>
      <c r="F31" s="395">
        <f>SUM(F4:F30)</f>
        <v>0</v>
      </c>
      <c r="G31" s="393"/>
      <c r="H31" s="394"/>
      <c r="I31" s="394"/>
      <c r="J31" s="394"/>
      <c r="K31" s="397"/>
      <c r="L31" s="378"/>
      <c r="M31" s="393" t="s">
        <v>179</v>
      </c>
      <c r="N31" s="396">
        <f>SUM(N4:N30)</f>
        <v>0</v>
      </c>
      <c r="O31" s="395">
        <f>SUM(O4:O30)</f>
        <v>0</v>
      </c>
      <c r="P31" s="393"/>
      <c r="Q31" s="394"/>
      <c r="R31" s="394"/>
      <c r="S31" s="394"/>
      <c r="T31" s="397"/>
      <c r="U31" s="378"/>
      <c r="V31" s="393" t="s">
        <v>179</v>
      </c>
      <c r="W31" s="396">
        <f>SUM(W4:W30)</f>
        <v>0</v>
      </c>
      <c r="X31" s="395">
        <f>SUM(X4:X30)</f>
        <v>0</v>
      </c>
      <c r="Y31" s="393"/>
      <c r="Z31" s="394"/>
      <c r="AA31" s="394"/>
      <c r="AB31" s="394"/>
      <c r="AC31" s="397"/>
      <c r="AD31" s="378"/>
      <c r="AE31" s="393" t="s">
        <v>179</v>
      </c>
      <c r="AF31" s="396">
        <f>SUM(AF4:AF30)</f>
        <v>0</v>
      </c>
      <c r="AG31" s="395">
        <f>SUM(AG4:AG30)</f>
        <v>0</v>
      </c>
      <c r="AH31" s="393"/>
      <c r="AI31" s="394"/>
      <c r="AJ31" s="394"/>
      <c r="AK31" s="394"/>
      <c r="AL31" s="397"/>
      <c r="AM31" s="378"/>
      <c r="AN31" s="393" t="s">
        <v>179</v>
      </c>
      <c r="AO31" s="396">
        <f>SUM(AO4:AO30)</f>
        <v>0</v>
      </c>
      <c r="AP31" s="395">
        <f>SUM(AP4:AP30)</f>
        <v>0</v>
      </c>
      <c r="AQ31" s="393"/>
      <c r="AR31" s="394"/>
      <c r="AS31" s="394"/>
      <c r="AT31" s="394"/>
      <c r="AU31" s="397"/>
      <c r="AV31" s="378"/>
      <c r="AW31" s="393" t="s">
        <v>179</v>
      </c>
      <c r="AX31" s="396">
        <f>SUM(AX4:AX30)</f>
        <v>0</v>
      </c>
      <c r="AY31" s="395">
        <f>SUM(AY4:AY30)</f>
        <v>0</v>
      </c>
      <c r="AZ31" s="393"/>
      <c r="BA31" s="394"/>
      <c r="BB31" s="394"/>
      <c r="BC31" s="394"/>
      <c r="BD31" s="397"/>
      <c r="BE31" s="378"/>
    </row>
    <row r="32" spans="1:57" x14ac:dyDescent="0.35">
      <c r="A32" s="378"/>
      <c r="B32" s="378"/>
      <c r="C32" s="378"/>
      <c r="D32" s="378"/>
      <c r="E32" s="378"/>
      <c r="F32" s="378"/>
      <c r="G32" s="378"/>
      <c r="H32" s="378"/>
      <c r="I32" s="378"/>
      <c r="J32" s="378"/>
      <c r="K32" s="378"/>
      <c r="L32" s="378"/>
      <c r="M32" s="378"/>
      <c r="N32" s="378"/>
      <c r="O32" s="378"/>
      <c r="P32" s="378"/>
      <c r="Q32" s="378"/>
      <c r="R32" s="378"/>
      <c r="S32" s="378"/>
      <c r="T32" s="378"/>
      <c r="U32" s="378"/>
      <c r="V32" s="378"/>
      <c r="W32" s="378"/>
      <c r="X32" s="378"/>
      <c r="Y32" s="378"/>
      <c r="Z32" s="378"/>
      <c r="AA32" s="378"/>
      <c r="AB32" s="378"/>
      <c r="AC32" s="378"/>
      <c r="AD32" s="378"/>
      <c r="AE32" s="378"/>
      <c r="AF32" s="378"/>
      <c r="AG32" s="378"/>
      <c r="AH32" s="378"/>
      <c r="AI32" s="378"/>
      <c r="AJ32" s="378"/>
      <c r="AK32" s="378"/>
      <c r="AL32" s="378"/>
      <c r="AM32" s="378"/>
      <c r="AN32" s="378"/>
      <c r="AO32" s="378"/>
      <c r="AP32" s="378"/>
      <c r="AQ32" s="378"/>
      <c r="AR32" s="378"/>
      <c r="AS32" s="378"/>
      <c r="AT32" s="378"/>
      <c r="AU32" s="378"/>
      <c r="AV32" s="378"/>
      <c r="AW32" s="378"/>
      <c r="AX32" s="378"/>
      <c r="AY32" s="378"/>
      <c r="AZ32" s="378"/>
      <c r="BA32" s="378"/>
      <c r="BB32" s="378"/>
      <c r="BC32" s="378"/>
      <c r="BD32" s="378"/>
      <c r="BE32" s="378"/>
    </row>
  </sheetData>
  <mergeCells count="6">
    <mergeCell ref="AW2:AY2"/>
    <mergeCell ref="D2:F2"/>
    <mergeCell ref="M2:O2"/>
    <mergeCell ref="V2:X2"/>
    <mergeCell ref="AE2:AG2"/>
    <mergeCell ref="AN2:AP2"/>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37FFC-FFE6-4595-8E3A-495020AA3E71}">
  <dimension ref="A1:AO171"/>
  <sheetViews>
    <sheetView zoomScale="160" zoomScaleNormal="160" workbookViewId="0">
      <selection activeCell="AI91" sqref="AI91"/>
    </sheetView>
  </sheetViews>
  <sheetFormatPr baseColWidth="10" defaultColWidth="10.90625" defaultRowHeight="14" x14ac:dyDescent="0.3"/>
  <cols>
    <col min="1" max="1" width="2.81640625" style="1" customWidth="1"/>
    <col min="2" max="2" width="2.81640625" style="2" customWidth="1"/>
    <col min="3" max="3" width="2.81640625" style="1" customWidth="1"/>
    <col min="4" max="5" width="10.90625" style="1"/>
    <col min="6" max="7" width="10.90625" style="1" customWidth="1"/>
    <col min="8" max="8" width="11.6328125" style="1" customWidth="1"/>
    <col min="9" max="9" width="2.81640625" style="1" customWidth="1"/>
    <col min="10" max="10" width="2.81640625" style="2" customWidth="1"/>
    <col min="11" max="11" width="2.81640625" style="1" customWidth="1"/>
    <col min="12" max="13" width="10.90625" style="1"/>
    <col min="14" max="14" width="11.1796875" style="1" customWidth="1"/>
    <col min="15" max="15" width="10.90625" style="1"/>
    <col min="16" max="16" width="2.81640625" style="1" customWidth="1"/>
    <col min="17" max="17" width="2.81640625" style="2" customWidth="1"/>
    <col min="18" max="18" width="2.81640625" style="1" customWidth="1"/>
    <col min="19" max="20" width="10.90625" style="1"/>
    <col min="21" max="21" width="10.90625" style="4"/>
    <col min="22" max="22" width="12.81640625" style="4" customWidth="1"/>
    <col min="23" max="24" width="10.90625" style="1"/>
    <col min="25" max="25" width="2.81640625" style="1" customWidth="1"/>
    <col min="26" max="26" width="2.81640625" style="2" customWidth="1"/>
    <col min="27" max="27" width="2.81640625" style="5" customWidth="1"/>
    <col min="28" max="29" width="10.90625" style="5"/>
    <col min="30" max="31" width="10.90625" style="26"/>
    <col min="32" max="32" width="10.90625" style="28"/>
    <col min="33" max="34" width="10.90625" style="26"/>
    <col min="35" max="35" width="10.90625" style="28"/>
    <col min="36" max="37" width="10.90625" style="26"/>
    <col min="38" max="38" width="10.90625" style="28"/>
    <col min="39" max="39" width="2.81640625" style="1" customWidth="1"/>
    <col min="40" max="40" width="2.81640625" style="2" customWidth="1"/>
    <col min="41" max="41" width="2.81640625" style="1" customWidth="1"/>
    <col min="42" max="16384" width="10.90625" style="5"/>
  </cols>
  <sheetData>
    <row r="1" spans="1:41" x14ac:dyDescent="0.3">
      <c r="B1" s="1"/>
      <c r="J1" s="1"/>
      <c r="Q1" s="1"/>
      <c r="Z1" s="1"/>
      <c r="AA1" s="1"/>
      <c r="AB1" s="1"/>
      <c r="AC1" s="1"/>
      <c r="AD1" s="24"/>
      <c r="AE1" s="24"/>
      <c r="AF1" s="16"/>
      <c r="AG1" s="24"/>
      <c r="AH1" s="24"/>
      <c r="AI1" s="16"/>
      <c r="AJ1" s="24"/>
      <c r="AK1" s="24"/>
      <c r="AL1" s="16"/>
      <c r="AN1" s="1"/>
    </row>
    <row r="2" spans="1:41" x14ac:dyDescent="0.3">
      <c r="C2" s="2"/>
      <c r="D2" s="2"/>
      <c r="E2" s="2"/>
      <c r="F2" s="2"/>
      <c r="G2" s="2"/>
      <c r="H2" s="2"/>
      <c r="I2" s="2"/>
      <c r="K2" s="2"/>
      <c r="L2" s="2"/>
      <c r="M2" s="2"/>
      <c r="N2" s="2"/>
      <c r="O2" s="2"/>
      <c r="P2" s="2"/>
      <c r="R2" s="2"/>
      <c r="S2" s="2"/>
      <c r="T2" s="2"/>
      <c r="U2" s="210"/>
      <c r="V2" s="210"/>
      <c r="W2" s="2"/>
      <c r="X2" s="2"/>
      <c r="Y2" s="2"/>
      <c r="AA2" s="2"/>
      <c r="AB2" s="2"/>
      <c r="AC2" s="2"/>
      <c r="AD2" s="211"/>
      <c r="AE2" s="211"/>
      <c r="AF2" s="212"/>
      <c r="AG2" s="211"/>
      <c r="AH2" s="211"/>
      <c r="AI2" s="212"/>
      <c r="AJ2" s="211"/>
      <c r="AK2" s="211"/>
      <c r="AL2" s="212"/>
      <c r="AM2" s="2"/>
    </row>
    <row r="3" spans="1:41" x14ac:dyDescent="0.3">
      <c r="AA3" s="1"/>
      <c r="AB3" s="1"/>
      <c r="AC3" s="1"/>
      <c r="AD3" s="24"/>
      <c r="AE3" s="24"/>
      <c r="AF3" s="16"/>
      <c r="AG3" s="24"/>
      <c r="AH3" s="24"/>
      <c r="AI3" s="16"/>
      <c r="AJ3" s="24"/>
      <c r="AK3" s="24"/>
      <c r="AL3" s="16"/>
    </row>
    <row r="4" spans="1:41" ht="14.5" customHeight="1" x14ac:dyDescent="0.3">
      <c r="F4" s="460" t="s">
        <v>110</v>
      </c>
      <c r="G4" s="466"/>
      <c r="H4" s="463" t="s">
        <v>24</v>
      </c>
      <c r="N4" s="463" t="s">
        <v>25</v>
      </c>
      <c r="O4" s="463" t="s">
        <v>26</v>
      </c>
      <c r="T4" s="3"/>
      <c r="V4" s="463" t="s">
        <v>100</v>
      </c>
      <c r="W4" s="460" t="s">
        <v>40</v>
      </c>
      <c r="X4" s="463" t="s">
        <v>41</v>
      </c>
      <c r="AA4" s="1"/>
      <c r="AB4" s="1"/>
      <c r="AC4" s="1"/>
      <c r="AD4" s="454" t="s">
        <v>43</v>
      </c>
      <c r="AE4" s="455"/>
      <c r="AF4" s="456"/>
      <c r="AG4" s="454" t="s">
        <v>91</v>
      </c>
      <c r="AH4" s="455"/>
      <c r="AI4" s="456"/>
      <c r="AJ4" s="454" t="s">
        <v>20</v>
      </c>
      <c r="AK4" s="455"/>
      <c r="AL4" s="456"/>
    </row>
    <row r="5" spans="1:41" x14ac:dyDescent="0.3">
      <c r="F5" s="461"/>
      <c r="G5" s="467"/>
      <c r="H5" s="464"/>
      <c r="N5" s="464"/>
      <c r="O5" s="464"/>
      <c r="S5" s="3"/>
      <c r="T5" s="3"/>
      <c r="V5" s="464"/>
      <c r="W5" s="461"/>
      <c r="X5" s="464"/>
      <c r="AA5" s="1"/>
      <c r="AB5" s="1"/>
      <c r="AC5" s="1"/>
      <c r="AD5" s="457"/>
      <c r="AE5" s="458"/>
      <c r="AF5" s="459"/>
      <c r="AG5" s="457"/>
      <c r="AH5" s="458"/>
      <c r="AI5" s="459"/>
      <c r="AJ5" s="457"/>
      <c r="AK5" s="458"/>
      <c r="AL5" s="459"/>
    </row>
    <row r="6" spans="1:41" s="12" customFormat="1" ht="15.5" customHeight="1" x14ac:dyDescent="0.3">
      <c r="A6" s="6"/>
      <c r="B6" s="7"/>
      <c r="C6" s="6"/>
      <c r="D6" s="6"/>
      <c r="E6" s="6"/>
      <c r="F6" s="462"/>
      <c r="G6" s="468"/>
      <c r="H6" s="465"/>
      <c r="I6" s="6"/>
      <c r="J6" s="7"/>
      <c r="K6" s="6"/>
      <c r="L6" s="6"/>
      <c r="M6" s="6"/>
      <c r="N6" s="465"/>
      <c r="O6" s="465"/>
      <c r="P6" s="6"/>
      <c r="Q6" s="7"/>
      <c r="R6" s="6"/>
      <c r="S6" s="3"/>
      <c r="T6" s="3"/>
      <c r="U6" s="8"/>
      <c r="V6" s="465"/>
      <c r="W6" s="462"/>
      <c r="X6" s="465"/>
      <c r="Y6" s="6"/>
      <c r="Z6" s="7"/>
      <c r="AA6" s="6"/>
      <c r="AB6" s="6"/>
      <c r="AC6" s="6"/>
      <c r="AD6" s="9" t="s">
        <v>44</v>
      </c>
      <c r="AE6" s="10" t="s">
        <v>23</v>
      </c>
      <c r="AF6" s="11" t="s">
        <v>45</v>
      </c>
      <c r="AG6" s="9" t="s">
        <v>44</v>
      </c>
      <c r="AH6" s="10" t="s">
        <v>23</v>
      </c>
      <c r="AI6" s="11" t="s">
        <v>45</v>
      </c>
      <c r="AJ6" s="9" t="s">
        <v>44</v>
      </c>
      <c r="AK6" s="10" t="s">
        <v>23</v>
      </c>
      <c r="AL6" s="11" t="s">
        <v>45</v>
      </c>
      <c r="AM6" s="6"/>
      <c r="AN6" s="7"/>
      <c r="AO6" s="6"/>
    </row>
    <row r="7" spans="1:41" ht="14.5" customHeight="1" x14ac:dyDescent="0.3">
      <c r="D7" s="479" t="s">
        <v>72</v>
      </c>
      <c r="E7" s="480"/>
      <c r="F7" s="449" t="s">
        <v>27</v>
      </c>
      <c r="G7" s="450"/>
      <c r="H7" s="179">
        <v>6.4</v>
      </c>
      <c r="L7" s="479" t="s">
        <v>68</v>
      </c>
      <c r="M7" s="480"/>
      <c r="N7" s="13">
        <v>0</v>
      </c>
      <c r="O7" s="305">
        <v>20</v>
      </c>
      <c r="S7" s="479" t="s">
        <v>69</v>
      </c>
      <c r="T7" s="480"/>
      <c r="U7" s="445" t="s">
        <v>108</v>
      </c>
      <c r="V7" s="161" t="s">
        <v>101</v>
      </c>
      <c r="W7" s="181">
        <v>1</v>
      </c>
      <c r="X7" s="182">
        <v>130000</v>
      </c>
      <c r="AA7" s="1"/>
      <c r="AB7" s="479" t="s">
        <v>161</v>
      </c>
      <c r="AC7" s="480"/>
      <c r="AD7" s="469" t="s">
        <v>46</v>
      </c>
      <c r="AE7" s="186">
        <v>100</v>
      </c>
      <c r="AF7" s="187">
        <f>AE7/1000</f>
        <v>0.1</v>
      </c>
      <c r="AG7" s="469" t="s">
        <v>67</v>
      </c>
      <c r="AH7" s="186">
        <v>100</v>
      </c>
      <c r="AI7" s="187">
        <f>AH7/2000</f>
        <v>0.05</v>
      </c>
      <c r="AJ7" s="469" t="s">
        <v>46</v>
      </c>
      <c r="AK7" s="186">
        <v>100</v>
      </c>
      <c r="AL7" s="187">
        <f>AK7/1500</f>
        <v>6.6666666666666666E-2</v>
      </c>
    </row>
    <row r="8" spans="1:41" x14ac:dyDescent="0.3">
      <c r="D8" s="481"/>
      <c r="E8" s="482"/>
      <c r="F8" s="451" t="s">
        <v>28</v>
      </c>
      <c r="G8" s="452"/>
      <c r="H8" s="178">
        <v>6.2</v>
      </c>
      <c r="L8" s="481"/>
      <c r="M8" s="482"/>
      <c r="N8" s="15">
        <v>0.05</v>
      </c>
      <c r="O8" s="14">
        <v>18</v>
      </c>
      <c r="S8" s="481"/>
      <c r="T8" s="482"/>
      <c r="U8" s="446"/>
      <c r="V8" s="162" t="s">
        <v>102</v>
      </c>
      <c r="W8" s="183">
        <v>2.5</v>
      </c>
      <c r="X8" s="184">
        <v>22000</v>
      </c>
      <c r="AA8" s="1"/>
      <c r="AB8" s="481"/>
      <c r="AC8" s="482"/>
      <c r="AD8" s="469"/>
      <c r="AE8" s="188">
        <v>99</v>
      </c>
      <c r="AF8" s="189">
        <f t="shared" ref="AF8:AF71" si="0">AE8/1000</f>
        <v>9.9000000000000005E-2</v>
      </c>
      <c r="AG8" s="469"/>
      <c r="AH8" s="188">
        <v>99</v>
      </c>
      <c r="AI8" s="189">
        <f t="shared" ref="AI8:AI71" si="1">AH8/2000</f>
        <v>4.9500000000000002E-2</v>
      </c>
      <c r="AJ8" s="469"/>
      <c r="AK8" s="188">
        <v>99</v>
      </c>
      <c r="AL8" s="189">
        <f t="shared" ref="AL8:AL71" si="2">AK8/1500</f>
        <v>6.6000000000000003E-2</v>
      </c>
    </row>
    <row r="9" spans="1:41" x14ac:dyDescent="0.3">
      <c r="D9" s="481"/>
      <c r="E9" s="482"/>
      <c r="F9" s="451" t="s">
        <v>29</v>
      </c>
      <c r="G9" s="452"/>
      <c r="H9" s="177">
        <v>6</v>
      </c>
      <c r="L9" s="481"/>
      <c r="M9" s="482"/>
      <c r="N9" s="15">
        <v>0.25</v>
      </c>
      <c r="O9" s="14">
        <v>15</v>
      </c>
      <c r="S9" s="481"/>
      <c r="T9" s="482"/>
      <c r="U9" s="446"/>
      <c r="V9" s="162" t="s">
        <v>103</v>
      </c>
      <c r="W9" s="183">
        <v>1.8</v>
      </c>
      <c r="X9" s="184">
        <v>12000</v>
      </c>
      <c r="AA9" s="1"/>
      <c r="AB9" s="481"/>
      <c r="AC9" s="482"/>
      <c r="AD9" s="469"/>
      <c r="AE9" s="188">
        <v>98</v>
      </c>
      <c r="AF9" s="189">
        <f t="shared" si="0"/>
        <v>9.8000000000000004E-2</v>
      </c>
      <c r="AG9" s="469"/>
      <c r="AH9" s="188">
        <v>98</v>
      </c>
      <c r="AI9" s="189">
        <f t="shared" si="1"/>
        <v>4.9000000000000002E-2</v>
      </c>
      <c r="AJ9" s="469"/>
      <c r="AK9" s="188">
        <v>98</v>
      </c>
      <c r="AL9" s="189">
        <f t="shared" si="2"/>
        <v>6.5333333333333327E-2</v>
      </c>
    </row>
    <row r="10" spans="1:41" x14ac:dyDescent="0.3">
      <c r="D10" s="481"/>
      <c r="E10" s="482"/>
      <c r="F10" s="451" t="s">
        <v>30</v>
      </c>
      <c r="G10" s="452"/>
      <c r="H10" s="178">
        <v>5.8</v>
      </c>
      <c r="L10" s="481"/>
      <c r="M10" s="482"/>
      <c r="N10" s="15">
        <v>0.5</v>
      </c>
      <c r="O10" s="306">
        <v>10</v>
      </c>
      <c r="S10" s="481"/>
      <c r="T10" s="482"/>
      <c r="U10" s="446"/>
      <c r="V10" s="162" t="s">
        <v>104</v>
      </c>
      <c r="W10" s="183">
        <v>4.0999999999999996</v>
      </c>
      <c r="X10" s="184">
        <v>7000</v>
      </c>
      <c r="AA10" s="1"/>
      <c r="AB10" s="481"/>
      <c r="AC10" s="482"/>
      <c r="AD10" s="469"/>
      <c r="AE10" s="188">
        <v>97</v>
      </c>
      <c r="AF10" s="189">
        <f t="shared" si="0"/>
        <v>9.7000000000000003E-2</v>
      </c>
      <c r="AG10" s="469"/>
      <c r="AH10" s="188">
        <v>97</v>
      </c>
      <c r="AI10" s="189">
        <f t="shared" si="1"/>
        <v>4.8500000000000001E-2</v>
      </c>
      <c r="AJ10" s="469"/>
      <c r="AK10" s="188">
        <v>97</v>
      </c>
      <c r="AL10" s="189">
        <f t="shared" si="2"/>
        <v>6.4666666666666664E-2</v>
      </c>
    </row>
    <row r="11" spans="1:41" x14ac:dyDescent="0.3">
      <c r="D11" s="481"/>
      <c r="E11" s="482"/>
      <c r="F11" s="451" t="s">
        <v>31</v>
      </c>
      <c r="G11" s="452"/>
      <c r="H11" s="178">
        <v>5.6</v>
      </c>
      <c r="L11" s="481"/>
      <c r="M11" s="482"/>
      <c r="N11" s="15">
        <v>0.75</v>
      </c>
      <c r="O11" s="14">
        <v>5</v>
      </c>
      <c r="S11" s="481"/>
      <c r="T11" s="482"/>
      <c r="U11" s="446"/>
      <c r="V11" s="162" t="s">
        <v>105</v>
      </c>
      <c r="W11" s="183">
        <v>3.5</v>
      </c>
      <c r="X11" s="184">
        <v>2000</v>
      </c>
      <c r="AA11" s="1"/>
      <c r="AB11" s="481"/>
      <c r="AC11" s="482"/>
      <c r="AD11" s="469"/>
      <c r="AE11" s="188">
        <v>96</v>
      </c>
      <c r="AF11" s="189">
        <f t="shared" si="0"/>
        <v>9.6000000000000002E-2</v>
      </c>
      <c r="AG11" s="469"/>
      <c r="AH11" s="188">
        <v>96</v>
      </c>
      <c r="AI11" s="189">
        <f t="shared" si="1"/>
        <v>4.8000000000000001E-2</v>
      </c>
      <c r="AJ11" s="469"/>
      <c r="AK11" s="188">
        <v>96</v>
      </c>
      <c r="AL11" s="189">
        <f t="shared" si="2"/>
        <v>6.4000000000000001E-2</v>
      </c>
    </row>
    <row r="12" spans="1:41" x14ac:dyDescent="0.3">
      <c r="D12" s="481"/>
      <c r="E12" s="482"/>
      <c r="F12" s="451" t="s">
        <v>32</v>
      </c>
      <c r="G12" s="452"/>
      <c r="H12" s="178">
        <v>5.4</v>
      </c>
      <c r="L12" s="481"/>
      <c r="M12" s="482"/>
      <c r="N12" s="17">
        <v>1</v>
      </c>
      <c r="O12" s="18">
        <v>0.1</v>
      </c>
      <c r="S12" s="481"/>
      <c r="T12" s="482"/>
      <c r="U12" s="446"/>
      <c r="V12" s="162" t="s">
        <v>106</v>
      </c>
      <c r="W12" s="183">
        <v>3.1</v>
      </c>
      <c r="X12" s="184">
        <v>500</v>
      </c>
      <c r="AA12" s="1"/>
      <c r="AB12" s="481"/>
      <c r="AC12" s="482"/>
      <c r="AD12" s="469"/>
      <c r="AE12" s="188">
        <v>95</v>
      </c>
      <c r="AF12" s="189">
        <f t="shared" si="0"/>
        <v>9.5000000000000001E-2</v>
      </c>
      <c r="AG12" s="469"/>
      <c r="AH12" s="188">
        <v>95</v>
      </c>
      <c r="AI12" s="189">
        <f t="shared" si="1"/>
        <v>4.7500000000000001E-2</v>
      </c>
      <c r="AJ12" s="469"/>
      <c r="AK12" s="188">
        <v>95</v>
      </c>
      <c r="AL12" s="189">
        <f t="shared" si="2"/>
        <v>6.3333333333333339E-2</v>
      </c>
    </row>
    <row r="13" spans="1:41" x14ac:dyDescent="0.3">
      <c r="D13" s="481"/>
      <c r="E13" s="482"/>
      <c r="F13" s="451" t="s">
        <v>33</v>
      </c>
      <c r="G13" s="452"/>
      <c r="H13" s="178">
        <v>5.2</v>
      </c>
      <c r="L13" s="481"/>
      <c r="M13" s="482"/>
      <c r="S13" s="481"/>
      <c r="T13" s="482"/>
      <c r="U13" s="446"/>
      <c r="V13" s="162" t="s">
        <v>107</v>
      </c>
      <c r="W13" s="183">
        <v>84</v>
      </c>
      <c r="X13" s="184">
        <v>80</v>
      </c>
      <c r="AA13" s="1"/>
      <c r="AB13" s="481"/>
      <c r="AC13" s="482"/>
      <c r="AD13" s="469"/>
      <c r="AE13" s="188">
        <v>94</v>
      </c>
      <c r="AF13" s="189">
        <f t="shared" si="0"/>
        <v>9.4E-2</v>
      </c>
      <c r="AG13" s="469"/>
      <c r="AH13" s="188">
        <v>94</v>
      </c>
      <c r="AI13" s="189">
        <f t="shared" si="1"/>
        <v>4.7E-2</v>
      </c>
      <c r="AJ13" s="469"/>
      <c r="AK13" s="188">
        <v>94</v>
      </c>
      <c r="AL13" s="189">
        <f t="shared" si="2"/>
        <v>6.2666666666666662E-2</v>
      </c>
    </row>
    <row r="14" spans="1:41" x14ac:dyDescent="0.3">
      <c r="D14" s="481"/>
      <c r="E14" s="482"/>
      <c r="F14" s="451" t="s">
        <v>34</v>
      </c>
      <c r="G14" s="452"/>
      <c r="H14" s="177">
        <v>5</v>
      </c>
      <c r="L14" s="481"/>
      <c r="M14" s="482"/>
      <c r="S14" s="481"/>
      <c r="T14" s="482"/>
      <c r="U14" s="19" t="s">
        <v>42</v>
      </c>
      <c r="V14" s="19"/>
      <c r="W14" s="20">
        <f>SUM(W7:W13)</f>
        <v>100</v>
      </c>
      <c r="X14" s="21"/>
      <c r="AA14" s="1"/>
      <c r="AB14" s="481"/>
      <c r="AC14" s="482"/>
      <c r="AD14" s="469"/>
      <c r="AE14" s="188">
        <v>93</v>
      </c>
      <c r="AF14" s="189">
        <f t="shared" si="0"/>
        <v>9.2999999999999999E-2</v>
      </c>
      <c r="AG14" s="469"/>
      <c r="AH14" s="188">
        <v>93</v>
      </c>
      <c r="AI14" s="189">
        <f t="shared" si="1"/>
        <v>4.65E-2</v>
      </c>
      <c r="AJ14" s="469"/>
      <c r="AK14" s="188">
        <v>93</v>
      </c>
      <c r="AL14" s="189">
        <f t="shared" si="2"/>
        <v>6.2E-2</v>
      </c>
    </row>
    <row r="15" spans="1:41" x14ac:dyDescent="0.3">
      <c r="D15" s="481"/>
      <c r="E15" s="482"/>
      <c r="F15" s="451" t="s">
        <v>35</v>
      </c>
      <c r="G15" s="452"/>
      <c r="H15" s="178">
        <v>4.8</v>
      </c>
      <c r="L15" s="481"/>
      <c r="M15" s="482"/>
      <c r="S15" s="481"/>
      <c r="T15" s="482"/>
      <c r="U15" s="22"/>
      <c r="V15" s="22"/>
      <c r="AA15" s="1"/>
      <c r="AB15" s="481"/>
      <c r="AC15" s="482"/>
      <c r="AD15" s="469"/>
      <c r="AE15" s="188">
        <v>92</v>
      </c>
      <c r="AF15" s="189">
        <f t="shared" si="0"/>
        <v>9.1999999999999998E-2</v>
      </c>
      <c r="AG15" s="469"/>
      <c r="AH15" s="188">
        <v>92</v>
      </c>
      <c r="AI15" s="189">
        <f t="shared" si="1"/>
        <v>4.5999999999999999E-2</v>
      </c>
      <c r="AJ15" s="469"/>
      <c r="AK15" s="188">
        <v>92</v>
      </c>
      <c r="AL15" s="189">
        <f t="shared" si="2"/>
        <v>6.133333333333333E-2</v>
      </c>
    </row>
    <row r="16" spans="1:41" x14ac:dyDescent="0.3">
      <c r="D16" s="481"/>
      <c r="E16" s="482"/>
      <c r="F16" s="451" t="s">
        <v>97</v>
      </c>
      <c r="G16" s="453"/>
      <c r="H16" s="177">
        <v>3</v>
      </c>
      <c r="L16" s="481"/>
      <c r="M16" s="482"/>
      <c r="S16" s="481"/>
      <c r="T16" s="482"/>
      <c r="U16" s="445" t="s">
        <v>109</v>
      </c>
      <c r="V16" s="161" t="s">
        <v>101</v>
      </c>
      <c r="W16" s="181">
        <v>28</v>
      </c>
      <c r="X16" s="185">
        <v>1500000</v>
      </c>
      <c r="AA16" s="1"/>
      <c r="AB16" s="481"/>
      <c r="AC16" s="482"/>
      <c r="AD16" s="469"/>
      <c r="AE16" s="188">
        <v>91</v>
      </c>
      <c r="AF16" s="189">
        <f t="shared" si="0"/>
        <v>9.0999999999999998E-2</v>
      </c>
      <c r="AG16" s="469"/>
      <c r="AH16" s="188">
        <v>91</v>
      </c>
      <c r="AI16" s="189">
        <f t="shared" si="1"/>
        <v>4.5499999999999999E-2</v>
      </c>
      <c r="AJ16" s="469"/>
      <c r="AK16" s="188">
        <v>91</v>
      </c>
      <c r="AL16" s="189">
        <f t="shared" si="2"/>
        <v>6.0666666666666667E-2</v>
      </c>
    </row>
    <row r="17" spans="4:38" x14ac:dyDescent="0.3">
      <c r="D17" s="481"/>
      <c r="E17" s="482"/>
      <c r="F17" s="451" t="s">
        <v>98</v>
      </c>
      <c r="G17" s="453"/>
      <c r="H17" s="178">
        <v>2.8</v>
      </c>
      <c r="L17" s="481"/>
      <c r="M17" s="482"/>
      <c r="S17" s="481"/>
      <c r="T17" s="482"/>
      <c r="U17" s="446"/>
      <c r="V17" s="162" t="s">
        <v>102</v>
      </c>
      <c r="W17" s="183">
        <v>14</v>
      </c>
      <c r="X17" s="184">
        <v>800000</v>
      </c>
      <c r="AA17" s="1"/>
      <c r="AB17" s="481"/>
      <c r="AC17" s="482"/>
      <c r="AD17" s="470" t="s">
        <v>47</v>
      </c>
      <c r="AE17" s="190">
        <v>90</v>
      </c>
      <c r="AF17" s="191">
        <f t="shared" si="0"/>
        <v>0.09</v>
      </c>
      <c r="AG17" s="470" t="s">
        <v>66</v>
      </c>
      <c r="AH17" s="190">
        <v>90</v>
      </c>
      <c r="AI17" s="191">
        <f t="shared" si="1"/>
        <v>4.4999999999999998E-2</v>
      </c>
      <c r="AJ17" s="470" t="s">
        <v>47</v>
      </c>
      <c r="AK17" s="190">
        <v>90</v>
      </c>
      <c r="AL17" s="191">
        <f t="shared" si="2"/>
        <v>0.06</v>
      </c>
    </row>
    <row r="18" spans="4:38" x14ac:dyDescent="0.3">
      <c r="D18" s="481"/>
      <c r="E18" s="482"/>
      <c r="F18" s="451" t="s">
        <v>36</v>
      </c>
      <c r="G18" s="452"/>
      <c r="H18" s="178">
        <v>0.7</v>
      </c>
      <c r="L18" s="481"/>
      <c r="M18" s="482"/>
      <c r="S18" s="481"/>
      <c r="T18" s="482"/>
      <c r="U18" s="446"/>
      <c r="V18" s="162" t="s">
        <v>103</v>
      </c>
      <c r="W18" s="183">
        <v>18</v>
      </c>
      <c r="X18" s="184">
        <v>250000</v>
      </c>
      <c r="AA18" s="1"/>
      <c r="AB18" s="481"/>
      <c r="AC18" s="482"/>
      <c r="AD18" s="470"/>
      <c r="AE18" s="188">
        <v>89</v>
      </c>
      <c r="AF18" s="189">
        <f t="shared" si="0"/>
        <v>8.8999999999999996E-2</v>
      </c>
      <c r="AG18" s="470"/>
      <c r="AH18" s="188">
        <v>89</v>
      </c>
      <c r="AI18" s="189">
        <f t="shared" si="1"/>
        <v>4.4499999999999998E-2</v>
      </c>
      <c r="AJ18" s="470"/>
      <c r="AK18" s="188">
        <v>89</v>
      </c>
      <c r="AL18" s="189">
        <f t="shared" si="2"/>
        <v>5.9333333333333335E-2</v>
      </c>
    </row>
    <row r="19" spans="4:38" x14ac:dyDescent="0.3">
      <c r="D19" s="481"/>
      <c r="E19" s="482"/>
      <c r="F19" s="451" t="s">
        <v>37</v>
      </c>
      <c r="G19" s="452"/>
      <c r="H19" s="178">
        <v>0.5</v>
      </c>
      <c r="L19" s="481"/>
      <c r="M19" s="482"/>
      <c r="S19" s="481"/>
      <c r="T19" s="482"/>
      <c r="U19" s="446"/>
      <c r="V19" s="162" t="s">
        <v>104</v>
      </c>
      <c r="W19" s="183">
        <v>15</v>
      </c>
      <c r="X19" s="184">
        <v>70000</v>
      </c>
      <c r="AA19" s="1"/>
      <c r="AB19" s="481"/>
      <c r="AC19" s="482"/>
      <c r="AD19" s="470"/>
      <c r="AE19" s="188">
        <v>88</v>
      </c>
      <c r="AF19" s="189">
        <f t="shared" si="0"/>
        <v>8.7999999999999995E-2</v>
      </c>
      <c r="AG19" s="470"/>
      <c r="AH19" s="188">
        <v>88</v>
      </c>
      <c r="AI19" s="189">
        <f t="shared" si="1"/>
        <v>4.3999999999999997E-2</v>
      </c>
      <c r="AJ19" s="470"/>
      <c r="AK19" s="188">
        <v>88</v>
      </c>
      <c r="AL19" s="189">
        <f t="shared" si="2"/>
        <v>5.8666666666666666E-2</v>
      </c>
    </row>
    <row r="20" spans="4:38" x14ac:dyDescent="0.3">
      <c r="D20" s="481"/>
      <c r="E20" s="482"/>
      <c r="F20" s="447" t="s">
        <v>38</v>
      </c>
      <c r="G20" s="448"/>
      <c r="H20" s="180" t="s">
        <v>99</v>
      </c>
      <c r="L20" s="481"/>
      <c r="M20" s="482"/>
      <c r="S20" s="481"/>
      <c r="T20" s="482"/>
      <c r="U20" s="446"/>
      <c r="V20" s="162" t="s">
        <v>105</v>
      </c>
      <c r="W20" s="183">
        <v>13</v>
      </c>
      <c r="X20" s="184">
        <v>10000</v>
      </c>
      <c r="AA20" s="1"/>
      <c r="AB20" s="481"/>
      <c r="AC20" s="482"/>
      <c r="AD20" s="470"/>
      <c r="AE20" s="188">
        <v>87</v>
      </c>
      <c r="AF20" s="189">
        <f t="shared" si="0"/>
        <v>8.6999999999999994E-2</v>
      </c>
      <c r="AG20" s="470"/>
      <c r="AH20" s="188">
        <v>87</v>
      </c>
      <c r="AI20" s="189">
        <f t="shared" si="1"/>
        <v>4.3499999999999997E-2</v>
      </c>
      <c r="AJ20" s="470"/>
      <c r="AK20" s="188">
        <v>87</v>
      </c>
      <c r="AL20" s="189">
        <f t="shared" si="2"/>
        <v>5.8000000000000003E-2</v>
      </c>
    </row>
    <row r="21" spans="4:38" x14ac:dyDescent="0.3">
      <c r="D21" s="483"/>
      <c r="E21" s="484"/>
      <c r="L21" s="483"/>
      <c r="M21" s="484"/>
      <c r="S21" s="481"/>
      <c r="T21" s="482"/>
      <c r="U21" s="446"/>
      <c r="V21" s="162" t="s">
        <v>106</v>
      </c>
      <c r="W21" s="183">
        <v>8</v>
      </c>
      <c r="X21" s="184">
        <v>1500</v>
      </c>
      <c r="AA21" s="1"/>
      <c r="AB21" s="481"/>
      <c r="AC21" s="482"/>
      <c r="AD21" s="470"/>
      <c r="AE21" s="188">
        <v>86</v>
      </c>
      <c r="AF21" s="189">
        <f t="shared" si="0"/>
        <v>8.5999999999999993E-2</v>
      </c>
      <c r="AG21" s="470"/>
      <c r="AH21" s="188">
        <v>86</v>
      </c>
      <c r="AI21" s="189">
        <f t="shared" si="1"/>
        <v>4.2999999999999997E-2</v>
      </c>
      <c r="AJ21" s="470"/>
      <c r="AK21" s="188">
        <v>86</v>
      </c>
      <c r="AL21" s="189">
        <f t="shared" si="2"/>
        <v>5.7333333333333333E-2</v>
      </c>
    </row>
    <row r="22" spans="4:38" x14ac:dyDescent="0.3">
      <c r="S22" s="481"/>
      <c r="T22" s="482"/>
      <c r="U22" s="446"/>
      <c r="V22" s="162" t="s">
        <v>107</v>
      </c>
      <c r="W22" s="183">
        <v>4</v>
      </c>
      <c r="X22" s="184">
        <v>120</v>
      </c>
      <c r="AA22" s="1"/>
      <c r="AB22" s="481"/>
      <c r="AC22" s="482"/>
      <c r="AD22" s="470"/>
      <c r="AE22" s="188">
        <v>85</v>
      </c>
      <c r="AF22" s="189">
        <f t="shared" si="0"/>
        <v>8.5000000000000006E-2</v>
      </c>
      <c r="AG22" s="470"/>
      <c r="AH22" s="188">
        <v>85</v>
      </c>
      <c r="AI22" s="189">
        <f t="shared" si="1"/>
        <v>4.2500000000000003E-2</v>
      </c>
      <c r="AJ22" s="470"/>
      <c r="AK22" s="188">
        <v>85</v>
      </c>
      <c r="AL22" s="189">
        <f t="shared" si="2"/>
        <v>5.6666666666666664E-2</v>
      </c>
    </row>
    <row r="23" spans="4:38" x14ac:dyDescent="0.3">
      <c r="S23" s="483"/>
      <c r="T23" s="484"/>
      <c r="U23" s="19" t="s">
        <v>42</v>
      </c>
      <c r="V23" s="19"/>
      <c r="W23" s="20">
        <f>SUM(W16:W22)</f>
        <v>100</v>
      </c>
      <c r="X23" s="21"/>
      <c r="AA23" s="1"/>
      <c r="AB23" s="481"/>
      <c r="AC23" s="482"/>
      <c r="AD23" s="470"/>
      <c r="AE23" s="188">
        <v>84</v>
      </c>
      <c r="AF23" s="189">
        <f t="shared" si="0"/>
        <v>8.4000000000000005E-2</v>
      </c>
      <c r="AG23" s="470"/>
      <c r="AH23" s="188">
        <v>84</v>
      </c>
      <c r="AI23" s="189">
        <f t="shared" si="1"/>
        <v>4.2000000000000003E-2</v>
      </c>
      <c r="AJ23" s="470"/>
      <c r="AK23" s="188">
        <v>84</v>
      </c>
      <c r="AL23" s="189">
        <f t="shared" si="2"/>
        <v>5.6000000000000001E-2</v>
      </c>
    </row>
    <row r="24" spans="4:38" x14ac:dyDescent="0.3">
      <c r="AA24" s="1"/>
      <c r="AB24" s="481"/>
      <c r="AC24" s="482"/>
      <c r="AD24" s="470"/>
      <c r="AE24" s="188">
        <v>83</v>
      </c>
      <c r="AF24" s="189">
        <f t="shared" si="0"/>
        <v>8.3000000000000004E-2</v>
      </c>
      <c r="AG24" s="470"/>
      <c r="AH24" s="188">
        <v>83</v>
      </c>
      <c r="AI24" s="189">
        <f t="shared" si="1"/>
        <v>4.1500000000000002E-2</v>
      </c>
      <c r="AJ24" s="470"/>
      <c r="AK24" s="188">
        <v>83</v>
      </c>
      <c r="AL24" s="189">
        <f t="shared" si="2"/>
        <v>5.5333333333333332E-2</v>
      </c>
    </row>
    <row r="25" spans="4:38" x14ac:dyDescent="0.3">
      <c r="AA25" s="1"/>
      <c r="AB25" s="481"/>
      <c r="AC25" s="482"/>
      <c r="AD25" s="470"/>
      <c r="AE25" s="188">
        <v>82</v>
      </c>
      <c r="AF25" s="189">
        <f t="shared" si="0"/>
        <v>8.2000000000000003E-2</v>
      </c>
      <c r="AG25" s="470"/>
      <c r="AH25" s="188">
        <v>82</v>
      </c>
      <c r="AI25" s="189">
        <f t="shared" si="1"/>
        <v>4.1000000000000002E-2</v>
      </c>
      <c r="AJ25" s="470"/>
      <c r="AK25" s="188">
        <v>82</v>
      </c>
      <c r="AL25" s="189">
        <f t="shared" si="2"/>
        <v>5.4666666666666669E-2</v>
      </c>
    </row>
    <row r="26" spans="4:38" x14ac:dyDescent="0.3">
      <c r="AA26" s="1"/>
      <c r="AB26" s="481"/>
      <c r="AC26" s="482"/>
      <c r="AD26" s="470"/>
      <c r="AE26" s="188">
        <v>81</v>
      </c>
      <c r="AF26" s="189">
        <f t="shared" si="0"/>
        <v>8.1000000000000003E-2</v>
      </c>
      <c r="AG26" s="470"/>
      <c r="AH26" s="188">
        <v>81</v>
      </c>
      <c r="AI26" s="189">
        <f t="shared" si="1"/>
        <v>4.0500000000000001E-2</v>
      </c>
      <c r="AJ26" s="470"/>
      <c r="AK26" s="188">
        <v>81</v>
      </c>
      <c r="AL26" s="189">
        <f t="shared" si="2"/>
        <v>5.3999999999999999E-2</v>
      </c>
    </row>
    <row r="27" spans="4:38" x14ac:dyDescent="0.3">
      <c r="AA27" s="1"/>
      <c r="AB27" s="481"/>
      <c r="AC27" s="482"/>
      <c r="AD27" s="471" t="s">
        <v>48</v>
      </c>
      <c r="AE27" s="192">
        <v>80</v>
      </c>
      <c r="AF27" s="193">
        <f t="shared" si="0"/>
        <v>0.08</v>
      </c>
      <c r="AG27" s="471" t="s">
        <v>65</v>
      </c>
      <c r="AH27" s="192">
        <v>80</v>
      </c>
      <c r="AI27" s="193">
        <f t="shared" si="1"/>
        <v>0.04</v>
      </c>
      <c r="AJ27" s="471" t="s">
        <v>48</v>
      </c>
      <c r="AK27" s="192">
        <v>80</v>
      </c>
      <c r="AL27" s="193">
        <f t="shared" si="2"/>
        <v>5.3333333333333337E-2</v>
      </c>
    </row>
    <row r="28" spans="4:38" x14ac:dyDescent="0.3">
      <c r="AA28" s="1"/>
      <c r="AB28" s="483"/>
      <c r="AC28" s="484"/>
      <c r="AD28" s="471"/>
      <c r="AE28" s="188">
        <v>79</v>
      </c>
      <c r="AF28" s="189">
        <f t="shared" si="0"/>
        <v>7.9000000000000001E-2</v>
      </c>
      <c r="AG28" s="471"/>
      <c r="AH28" s="188">
        <v>79</v>
      </c>
      <c r="AI28" s="189">
        <f t="shared" si="1"/>
        <v>3.95E-2</v>
      </c>
      <c r="AJ28" s="471"/>
      <c r="AK28" s="188">
        <v>79</v>
      </c>
      <c r="AL28" s="189">
        <f t="shared" si="2"/>
        <v>5.2666666666666667E-2</v>
      </c>
    </row>
    <row r="29" spans="4:38" x14ac:dyDescent="0.3">
      <c r="AA29" s="1"/>
      <c r="AB29" s="1"/>
      <c r="AC29" s="1"/>
      <c r="AD29" s="471"/>
      <c r="AE29" s="188">
        <v>78</v>
      </c>
      <c r="AF29" s="189">
        <f t="shared" si="0"/>
        <v>7.8E-2</v>
      </c>
      <c r="AG29" s="471"/>
      <c r="AH29" s="188">
        <v>78</v>
      </c>
      <c r="AI29" s="189">
        <f t="shared" si="1"/>
        <v>3.9E-2</v>
      </c>
      <c r="AJ29" s="471"/>
      <c r="AK29" s="188">
        <v>78</v>
      </c>
      <c r="AL29" s="189">
        <f t="shared" si="2"/>
        <v>5.1999999999999998E-2</v>
      </c>
    </row>
    <row r="30" spans="4:38" x14ac:dyDescent="0.3">
      <c r="AA30" s="1"/>
      <c r="AB30" s="1"/>
      <c r="AC30" s="1"/>
      <c r="AD30" s="471"/>
      <c r="AE30" s="188">
        <v>77</v>
      </c>
      <c r="AF30" s="189">
        <f t="shared" si="0"/>
        <v>7.6999999999999999E-2</v>
      </c>
      <c r="AG30" s="471"/>
      <c r="AH30" s="188">
        <v>77</v>
      </c>
      <c r="AI30" s="189">
        <f t="shared" si="1"/>
        <v>3.85E-2</v>
      </c>
      <c r="AJ30" s="471"/>
      <c r="AK30" s="188">
        <v>77</v>
      </c>
      <c r="AL30" s="189">
        <f t="shared" si="2"/>
        <v>5.1333333333333335E-2</v>
      </c>
    </row>
    <row r="31" spans="4:38" x14ac:dyDescent="0.3">
      <c r="AA31" s="1"/>
      <c r="AB31" s="1"/>
      <c r="AC31" s="1"/>
      <c r="AD31" s="471"/>
      <c r="AE31" s="188">
        <v>76</v>
      </c>
      <c r="AF31" s="189">
        <f t="shared" si="0"/>
        <v>7.5999999999999998E-2</v>
      </c>
      <c r="AG31" s="471"/>
      <c r="AH31" s="188">
        <v>76</v>
      </c>
      <c r="AI31" s="189">
        <f t="shared" si="1"/>
        <v>3.7999999999999999E-2</v>
      </c>
      <c r="AJ31" s="471"/>
      <c r="AK31" s="188">
        <v>76</v>
      </c>
      <c r="AL31" s="189">
        <f t="shared" si="2"/>
        <v>5.0666666666666665E-2</v>
      </c>
    </row>
    <row r="32" spans="4:38" x14ac:dyDescent="0.3">
      <c r="AA32" s="1"/>
      <c r="AB32" s="1"/>
      <c r="AC32" s="1"/>
      <c r="AD32" s="471"/>
      <c r="AE32" s="188">
        <v>75</v>
      </c>
      <c r="AF32" s="189">
        <f t="shared" si="0"/>
        <v>7.4999999999999997E-2</v>
      </c>
      <c r="AG32" s="471"/>
      <c r="AH32" s="188">
        <v>75</v>
      </c>
      <c r="AI32" s="189">
        <f t="shared" si="1"/>
        <v>3.7499999999999999E-2</v>
      </c>
      <c r="AJ32" s="471"/>
      <c r="AK32" s="188">
        <v>75</v>
      </c>
      <c r="AL32" s="189">
        <f t="shared" si="2"/>
        <v>0.05</v>
      </c>
    </row>
    <row r="33" spans="27:38" x14ac:dyDescent="0.3">
      <c r="AA33" s="1"/>
      <c r="AB33" s="1"/>
      <c r="AC33" s="1"/>
      <c r="AD33" s="471"/>
      <c r="AE33" s="188">
        <v>74</v>
      </c>
      <c r="AF33" s="189">
        <f t="shared" si="0"/>
        <v>7.3999999999999996E-2</v>
      </c>
      <c r="AG33" s="471"/>
      <c r="AH33" s="188">
        <v>74</v>
      </c>
      <c r="AI33" s="189">
        <f t="shared" si="1"/>
        <v>3.6999999999999998E-2</v>
      </c>
      <c r="AJ33" s="471"/>
      <c r="AK33" s="188">
        <v>74</v>
      </c>
      <c r="AL33" s="189">
        <f t="shared" si="2"/>
        <v>4.9333333333333333E-2</v>
      </c>
    </row>
    <row r="34" spans="27:38" x14ac:dyDescent="0.3">
      <c r="AA34" s="1"/>
      <c r="AB34" s="1"/>
      <c r="AC34" s="1"/>
      <c r="AD34" s="471"/>
      <c r="AE34" s="188">
        <v>73</v>
      </c>
      <c r="AF34" s="189">
        <f t="shared" si="0"/>
        <v>7.2999999999999995E-2</v>
      </c>
      <c r="AG34" s="471"/>
      <c r="AH34" s="188">
        <v>73</v>
      </c>
      <c r="AI34" s="189">
        <f t="shared" si="1"/>
        <v>3.6499999999999998E-2</v>
      </c>
      <c r="AJ34" s="471"/>
      <c r="AK34" s="188">
        <v>73</v>
      </c>
      <c r="AL34" s="189">
        <f t="shared" si="2"/>
        <v>4.8666666666666664E-2</v>
      </c>
    </row>
    <row r="35" spans="27:38" x14ac:dyDescent="0.3">
      <c r="AA35" s="1"/>
      <c r="AB35" s="1"/>
      <c r="AC35" s="1"/>
      <c r="AD35" s="471"/>
      <c r="AE35" s="188">
        <v>72</v>
      </c>
      <c r="AF35" s="189">
        <f t="shared" si="0"/>
        <v>7.1999999999999995E-2</v>
      </c>
      <c r="AG35" s="471"/>
      <c r="AH35" s="188">
        <v>72</v>
      </c>
      <c r="AI35" s="189">
        <f t="shared" si="1"/>
        <v>3.5999999999999997E-2</v>
      </c>
      <c r="AJ35" s="471"/>
      <c r="AK35" s="188">
        <v>72</v>
      </c>
      <c r="AL35" s="189">
        <f t="shared" si="2"/>
        <v>4.8000000000000001E-2</v>
      </c>
    </row>
    <row r="36" spans="27:38" x14ac:dyDescent="0.3">
      <c r="AA36" s="1"/>
      <c r="AB36" s="1"/>
      <c r="AC36" s="1"/>
      <c r="AD36" s="471"/>
      <c r="AE36" s="188">
        <v>71</v>
      </c>
      <c r="AF36" s="189">
        <f t="shared" si="0"/>
        <v>7.0999999999999994E-2</v>
      </c>
      <c r="AG36" s="471"/>
      <c r="AH36" s="188">
        <v>71</v>
      </c>
      <c r="AI36" s="189">
        <f t="shared" si="1"/>
        <v>3.5499999999999997E-2</v>
      </c>
      <c r="AJ36" s="471"/>
      <c r="AK36" s="188">
        <v>71</v>
      </c>
      <c r="AL36" s="189">
        <f t="shared" si="2"/>
        <v>4.7333333333333331E-2</v>
      </c>
    </row>
    <row r="37" spans="27:38" x14ac:dyDescent="0.3">
      <c r="AA37" s="1"/>
      <c r="AB37" s="1"/>
      <c r="AC37" s="1"/>
      <c r="AD37" s="476" t="s">
        <v>49</v>
      </c>
      <c r="AE37" s="194">
        <v>70</v>
      </c>
      <c r="AF37" s="195">
        <f t="shared" si="0"/>
        <v>7.0000000000000007E-2</v>
      </c>
      <c r="AG37" s="476" t="s">
        <v>64</v>
      </c>
      <c r="AH37" s="194">
        <v>70</v>
      </c>
      <c r="AI37" s="195">
        <f t="shared" si="1"/>
        <v>3.5000000000000003E-2</v>
      </c>
      <c r="AJ37" s="476" t="s">
        <v>49</v>
      </c>
      <c r="AK37" s="194">
        <v>70</v>
      </c>
      <c r="AL37" s="195">
        <f t="shared" si="2"/>
        <v>4.6666666666666669E-2</v>
      </c>
    </row>
    <row r="38" spans="27:38" x14ac:dyDescent="0.3">
      <c r="AA38" s="1"/>
      <c r="AB38" s="1"/>
      <c r="AC38" s="1"/>
      <c r="AD38" s="476"/>
      <c r="AE38" s="188">
        <v>69</v>
      </c>
      <c r="AF38" s="189">
        <f t="shared" si="0"/>
        <v>6.9000000000000006E-2</v>
      </c>
      <c r="AG38" s="476"/>
      <c r="AH38" s="188">
        <v>69</v>
      </c>
      <c r="AI38" s="189">
        <f t="shared" si="1"/>
        <v>3.4500000000000003E-2</v>
      </c>
      <c r="AJ38" s="476"/>
      <c r="AK38" s="188">
        <v>69</v>
      </c>
      <c r="AL38" s="189">
        <f t="shared" si="2"/>
        <v>4.5999999999999999E-2</v>
      </c>
    </row>
    <row r="39" spans="27:38" x14ac:dyDescent="0.3">
      <c r="AA39" s="1"/>
      <c r="AB39" s="1"/>
      <c r="AC39" s="1"/>
      <c r="AD39" s="476"/>
      <c r="AE39" s="188">
        <v>68</v>
      </c>
      <c r="AF39" s="189">
        <f t="shared" si="0"/>
        <v>6.8000000000000005E-2</v>
      </c>
      <c r="AG39" s="476"/>
      <c r="AH39" s="188">
        <v>68</v>
      </c>
      <c r="AI39" s="189">
        <f t="shared" si="1"/>
        <v>3.4000000000000002E-2</v>
      </c>
      <c r="AJ39" s="476"/>
      <c r="AK39" s="188">
        <v>68</v>
      </c>
      <c r="AL39" s="189">
        <f t="shared" si="2"/>
        <v>4.5333333333333337E-2</v>
      </c>
    </row>
    <row r="40" spans="27:38" x14ac:dyDescent="0.3">
      <c r="AA40" s="1"/>
      <c r="AB40" s="1"/>
      <c r="AC40" s="1"/>
      <c r="AD40" s="476"/>
      <c r="AE40" s="188">
        <v>67</v>
      </c>
      <c r="AF40" s="189">
        <f t="shared" si="0"/>
        <v>6.7000000000000004E-2</v>
      </c>
      <c r="AG40" s="476"/>
      <c r="AH40" s="188">
        <v>67</v>
      </c>
      <c r="AI40" s="189">
        <f t="shared" si="1"/>
        <v>3.3500000000000002E-2</v>
      </c>
      <c r="AJ40" s="476"/>
      <c r="AK40" s="188">
        <v>67</v>
      </c>
      <c r="AL40" s="189">
        <f t="shared" si="2"/>
        <v>4.4666666666666667E-2</v>
      </c>
    </row>
    <row r="41" spans="27:38" x14ac:dyDescent="0.3">
      <c r="AA41" s="1"/>
      <c r="AB41" s="1"/>
      <c r="AC41" s="1"/>
      <c r="AD41" s="476"/>
      <c r="AE41" s="188">
        <v>66</v>
      </c>
      <c r="AF41" s="189">
        <f t="shared" si="0"/>
        <v>6.6000000000000003E-2</v>
      </c>
      <c r="AG41" s="476"/>
      <c r="AH41" s="188">
        <v>66</v>
      </c>
      <c r="AI41" s="189">
        <f t="shared" si="1"/>
        <v>3.3000000000000002E-2</v>
      </c>
      <c r="AJ41" s="476"/>
      <c r="AK41" s="188">
        <v>66</v>
      </c>
      <c r="AL41" s="189">
        <f t="shared" si="2"/>
        <v>4.3999999999999997E-2</v>
      </c>
    </row>
    <row r="42" spans="27:38" x14ac:dyDescent="0.3">
      <c r="AA42" s="1"/>
      <c r="AB42" s="1"/>
      <c r="AC42" s="1"/>
      <c r="AD42" s="476"/>
      <c r="AE42" s="188">
        <v>65</v>
      </c>
      <c r="AF42" s="189">
        <f t="shared" si="0"/>
        <v>6.5000000000000002E-2</v>
      </c>
      <c r="AG42" s="476"/>
      <c r="AH42" s="188">
        <v>65</v>
      </c>
      <c r="AI42" s="189">
        <f t="shared" si="1"/>
        <v>3.2500000000000001E-2</v>
      </c>
      <c r="AJ42" s="476"/>
      <c r="AK42" s="188">
        <v>65</v>
      </c>
      <c r="AL42" s="189">
        <f t="shared" si="2"/>
        <v>4.3333333333333335E-2</v>
      </c>
    </row>
    <row r="43" spans="27:38" x14ac:dyDescent="0.3">
      <c r="AA43" s="1"/>
      <c r="AB43" s="1"/>
      <c r="AC43" s="1"/>
      <c r="AD43" s="476"/>
      <c r="AE43" s="188">
        <v>64</v>
      </c>
      <c r="AF43" s="189">
        <f t="shared" si="0"/>
        <v>6.4000000000000001E-2</v>
      </c>
      <c r="AG43" s="476"/>
      <c r="AH43" s="188">
        <v>64</v>
      </c>
      <c r="AI43" s="189">
        <f t="shared" si="1"/>
        <v>3.2000000000000001E-2</v>
      </c>
      <c r="AJ43" s="476"/>
      <c r="AK43" s="188">
        <v>64</v>
      </c>
      <c r="AL43" s="189">
        <f t="shared" si="2"/>
        <v>4.2666666666666665E-2</v>
      </c>
    </row>
    <row r="44" spans="27:38" x14ac:dyDescent="0.3">
      <c r="AA44" s="1"/>
      <c r="AB44" s="1"/>
      <c r="AC44" s="1"/>
      <c r="AD44" s="476"/>
      <c r="AE44" s="188">
        <v>63</v>
      </c>
      <c r="AF44" s="189">
        <f t="shared" si="0"/>
        <v>6.3E-2</v>
      </c>
      <c r="AG44" s="476"/>
      <c r="AH44" s="188">
        <v>63</v>
      </c>
      <c r="AI44" s="189">
        <f t="shared" si="1"/>
        <v>3.15E-2</v>
      </c>
      <c r="AJ44" s="476"/>
      <c r="AK44" s="188">
        <v>63</v>
      </c>
      <c r="AL44" s="189">
        <f t="shared" si="2"/>
        <v>4.2000000000000003E-2</v>
      </c>
    </row>
    <row r="45" spans="27:38" x14ac:dyDescent="0.3">
      <c r="AA45" s="1"/>
      <c r="AB45" s="1"/>
      <c r="AC45" s="1"/>
      <c r="AD45" s="476"/>
      <c r="AE45" s="188">
        <v>62</v>
      </c>
      <c r="AF45" s="189">
        <f t="shared" si="0"/>
        <v>6.2E-2</v>
      </c>
      <c r="AG45" s="476"/>
      <c r="AH45" s="188">
        <v>62</v>
      </c>
      <c r="AI45" s="189">
        <f t="shared" si="1"/>
        <v>3.1E-2</v>
      </c>
      <c r="AJ45" s="476"/>
      <c r="AK45" s="188">
        <v>62</v>
      </c>
      <c r="AL45" s="189">
        <f t="shared" si="2"/>
        <v>4.1333333333333333E-2</v>
      </c>
    </row>
    <row r="46" spans="27:38" x14ac:dyDescent="0.3">
      <c r="AA46" s="1"/>
      <c r="AB46" s="1"/>
      <c r="AC46" s="1"/>
      <c r="AD46" s="476"/>
      <c r="AE46" s="188">
        <v>61</v>
      </c>
      <c r="AF46" s="189">
        <f t="shared" si="0"/>
        <v>6.0999999999999999E-2</v>
      </c>
      <c r="AG46" s="476"/>
      <c r="AH46" s="188">
        <v>61</v>
      </c>
      <c r="AI46" s="189">
        <f t="shared" si="1"/>
        <v>3.0499999999999999E-2</v>
      </c>
      <c r="AJ46" s="476"/>
      <c r="AK46" s="188">
        <v>61</v>
      </c>
      <c r="AL46" s="189">
        <f t="shared" si="2"/>
        <v>4.0666666666666663E-2</v>
      </c>
    </row>
    <row r="47" spans="27:38" x14ac:dyDescent="0.3">
      <c r="AA47" s="1"/>
      <c r="AB47" s="1"/>
      <c r="AC47" s="1"/>
      <c r="AD47" s="477" t="s">
        <v>50</v>
      </c>
      <c r="AE47" s="196">
        <v>60</v>
      </c>
      <c r="AF47" s="197">
        <f t="shared" si="0"/>
        <v>0.06</v>
      </c>
      <c r="AG47" s="477" t="s">
        <v>63</v>
      </c>
      <c r="AH47" s="196">
        <v>60</v>
      </c>
      <c r="AI47" s="197">
        <f t="shared" si="1"/>
        <v>0.03</v>
      </c>
      <c r="AJ47" s="477" t="s">
        <v>50</v>
      </c>
      <c r="AK47" s="196">
        <v>60</v>
      </c>
      <c r="AL47" s="197">
        <f t="shared" si="2"/>
        <v>0.04</v>
      </c>
    </row>
    <row r="48" spans="27:38" x14ac:dyDescent="0.3">
      <c r="AA48" s="1"/>
      <c r="AB48" s="1"/>
      <c r="AC48" s="1"/>
      <c r="AD48" s="477"/>
      <c r="AE48" s="188">
        <v>59</v>
      </c>
      <c r="AF48" s="189">
        <f t="shared" si="0"/>
        <v>5.8999999999999997E-2</v>
      </c>
      <c r="AG48" s="477"/>
      <c r="AH48" s="188">
        <v>59</v>
      </c>
      <c r="AI48" s="189">
        <f t="shared" si="1"/>
        <v>2.9499999999999998E-2</v>
      </c>
      <c r="AJ48" s="477"/>
      <c r="AK48" s="188">
        <v>59</v>
      </c>
      <c r="AL48" s="189">
        <f t="shared" si="2"/>
        <v>3.9333333333333331E-2</v>
      </c>
    </row>
    <row r="49" spans="27:38" x14ac:dyDescent="0.3">
      <c r="AA49" s="1"/>
      <c r="AB49" s="1"/>
      <c r="AC49" s="1"/>
      <c r="AD49" s="477"/>
      <c r="AE49" s="188">
        <v>58</v>
      </c>
      <c r="AF49" s="189">
        <f t="shared" si="0"/>
        <v>5.8000000000000003E-2</v>
      </c>
      <c r="AG49" s="477"/>
      <c r="AH49" s="188">
        <v>58</v>
      </c>
      <c r="AI49" s="189">
        <f t="shared" si="1"/>
        <v>2.9000000000000001E-2</v>
      </c>
      <c r="AJ49" s="477"/>
      <c r="AK49" s="188">
        <v>58</v>
      </c>
      <c r="AL49" s="189">
        <f t="shared" si="2"/>
        <v>3.8666666666666669E-2</v>
      </c>
    </row>
    <row r="50" spans="27:38" x14ac:dyDescent="0.3">
      <c r="AA50" s="1"/>
      <c r="AB50" s="1"/>
      <c r="AC50" s="1"/>
      <c r="AD50" s="477"/>
      <c r="AE50" s="188">
        <v>57</v>
      </c>
      <c r="AF50" s="189">
        <f t="shared" si="0"/>
        <v>5.7000000000000002E-2</v>
      </c>
      <c r="AG50" s="477"/>
      <c r="AH50" s="188">
        <v>57</v>
      </c>
      <c r="AI50" s="189">
        <f t="shared" si="1"/>
        <v>2.8500000000000001E-2</v>
      </c>
      <c r="AJ50" s="477"/>
      <c r="AK50" s="188">
        <v>57</v>
      </c>
      <c r="AL50" s="189">
        <f t="shared" si="2"/>
        <v>3.7999999999999999E-2</v>
      </c>
    </row>
    <row r="51" spans="27:38" x14ac:dyDescent="0.3">
      <c r="AA51" s="1"/>
      <c r="AB51" s="1"/>
      <c r="AC51" s="1"/>
      <c r="AD51" s="477"/>
      <c r="AE51" s="188">
        <v>56</v>
      </c>
      <c r="AF51" s="189">
        <f t="shared" si="0"/>
        <v>5.6000000000000001E-2</v>
      </c>
      <c r="AG51" s="477"/>
      <c r="AH51" s="188">
        <v>56</v>
      </c>
      <c r="AI51" s="189">
        <f t="shared" si="1"/>
        <v>2.8000000000000001E-2</v>
      </c>
      <c r="AJ51" s="477"/>
      <c r="AK51" s="188">
        <v>56</v>
      </c>
      <c r="AL51" s="189">
        <f t="shared" si="2"/>
        <v>3.7333333333333336E-2</v>
      </c>
    </row>
    <row r="52" spans="27:38" x14ac:dyDescent="0.3">
      <c r="AA52" s="1"/>
      <c r="AB52" s="1"/>
      <c r="AC52" s="1"/>
      <c r="AD52" s="477"/>
      <c r="AE52" s="188">
        <v>55</v>
      </c>
      <c r="AF52" s="189">
        <f t="shared" si="0"/>
        <v>5.5E-2</v>
      </c>
      <c r="AG52" s="477"/>
      <c r="AH52" s="188">
        <v>55</v>
      </c>
      <c r="AI52" s="189">
        <f t="shared" si="1"/>
        <v>2.75E-2</v>
      </c>
      <c r="AJ52" s="477"/>
      <c r="AK52" s="188">
        <v>55</v>
      </c>
      <c r="AL52" s="189">
        <f t="shared" si="2"/>
        <v>3.6666666666666667E-2</v>
      </c>
    </row>
    <row r="53" spans="27:38" x14ac:dyDescent="0.3">
      <c r="AA53" s="1"/>
      <c r="AB53" s="1"/>
      <c r="AC53" s="1"/>
      <c r="AD53" s="477"/>
      <c r="AE53" s="188">
        <v>54</v>
      </c>
      <c r="AF53" s="189">
        <f t="shared" si="0"/>
        <v>5.3999999999999999E-2</v>
      </c>
      <c r="AG53" s="477"/>
      <c r="AH53" s="188">
        <v>54</v>
      </c>
      <c r="AI53" s="189">
        <f t="shared" si="1"/>
        <v>2.7E-2</v>
      </c>
      <c r="AJ53" s="477"/>
      <c r="AK53" s="188">
        <v>54</v>
      </c>
      <c r="AL53" s="189">
        <f t="shared" si="2"/>
        <v>3.5999999999999997E-2</v>
      </c>
    </row>
    <row r="54" spans="27:38" x14ac:dyDescent="0.3">
      <c r="AA54" s="1"/>
      <c r="AB54" s="1"/>
      <c r="AC54" s="1"/>
      <c r="AD54" s="477"/>
      <c r="AE54" s="188">
        <v>53</v>
      </c>
      <c r="AF54" s="189">
        <f t="shared" si="0"/>
        <v>5.2999999999999999E-2</v>
      </c>
      <c r="AG54" s="477"/>
      <c r="AH54" s="188">
        <v>53</v>
      </c>
      <c r="AI54" s="189">
        <f t="shared" si="1"/>
        <v>2.6499999999999999E-2</v>
      </c>
      <c r="AJ54" s="477"/>
      <c r="AK54" s="188">
        <v>53</v>
      </c>
      <c r="AL54" s="189">
        <f t="shared" si="2"/>
        <v>3.5333333333333335E-2</v>
      </c>
    </row>
    <row r="55" spans="27:38" x14ac:dyDescent="0.3">
      <c r="AA55" s="1"/>
      <c r="AB55" s="1"/>
      <c r="AC55" s="1"/>
      <c r="AD55" s="477"/>
      <c r="AE55" s="188">
        <v>52</v>
      </c>
      <c r="AF55" s="189">
        <f t="shared" si="0"/>
        <v>5.1999999999999998E-2</v>
      </c>
      <c r="AG55" s="477"/>
      <c r="AH55" s="188">
        <v>52</v>
      </c>
      <c r="AI55" s="189">
        <f t="shared" si="1"/>
        <v>2.5999999999999999E-2</v>
      </c>
      <c r="AJ55" s="477"/>
      <c r="AK55" s="188">
        <v>52</v>
      </c>
      <c r="AL55" s="189">
        <f t="shared" si="2"/>
        <v>3.4666666666666665E-2</v>
      </c>
    </row>
    <row r="56" spans="27:38" x14ac:dyDescent="0.3">
      <c r="AA56" s="1"/>
      <c r="AB56" s="1"/>
      <c r="AC56" s="1"/>
      <c r="AD56" s="477"/>
      <c r="AE56" s="188">
        <v>51</v>
      </c>
      <c r="AF56" s="189">
        <f t="shared" si="0"/>
        <v>5.0999999999999997E-2</v>
      </c>
      <c r="AG56" s="477"/>
      <c r="AH56" s="188">
        <v>51</v>
      </c>
      <c r="AI56" s="189">
        <f t="shared" si="1"/>
        <v>2.5499999999999998E-2</v>
      </c>
      <c r="AJ56" s="477"/>
      <c r="AK56" s="188">
        <v>51</v>
      </c>
      <c r="AL56" s="189">
        <f t="shared" si="2"/>
        <v>3.4000000000000002E-2</v>
      </c>
    </row>
    <row r="57" spans="27:38" x14ac:dyDescent="0.3">
      <c r="AA57" s="1"/>
      <c r="AB57" s="1"/>
      <c r="AC57" s="1"/>
      <c r="AD57" s="472" t="s">
        <v>51</v>
      </c>
      <c r="AE57" s="198">
        <v>50</v>
      </c>
      <c r="AF57" s="199">
        <f t="shared" si="0"/>
        <v>0.05</v>
      </c>
      <c r="AG57" s="472" t="s">
        <v>62</v>
      </c>
      <c r="AH57" s="198">
        <v>50</v>
      </c>
      <c r="AI57" s="199">
        <f t="shared" si="1"/>
        <v>2.5000000000000001E-2</v>
      </c>
      <c r="AJ57" s="472" t="s">
        <v>51</v>
      </c>
      <c r="AK57" s="198">
        <v>50</v>
      </c>
      <c r="AL57" s="199">
        <f t="shared" si="2"/>
        <v>3.3333333333333333E-2</v>
      </c>
    </row>
    <row r="58" spans="27:38" x14ac:dyDescent="0.3">
      <c r="AA58" s="1"/>
      <c r="AB58" s="1"/>
      <c r="AC58" s="1"/>
      <c r="AD58" s="472"/>
      <c r="AE58" s="188">
        <v>49</v>
      </c>
      <c r="AF58" s="189">
        <f t="shared" si="0"/>
        <v>4.9000000000000002E-2</v>
      </c>
      <c r="AG58" s="472"/>
      <c r="AH58" s="188">
        <v>49</v>
      </c>
      <c r="AI58" s="189">
        <f t="shared" si="1"/>
        <v>2.4500000000000001E-2</v>
      </c>
      <c r="AJ58" s="472"/>
      <c r="AK58" s="188">
        <v>49</v>
      </c>
      <c r="AL58" s="189">
        <f t="shared" si="2"/>
        <v>3.2666666666666663E-2</v>
      </c>
    </row>
    <row r="59" spans="27:38" x14ac:dyDescent="0.3">
      <c r="AA59" s="1"/>
      <c r="AB59" s="1"/>
      <c r="AC59" s="1"/>
      <c r="AD59" s="472"/>
      <c r="AE59" s="188">
        <v>48</v>
      </c>
      <c r="AF59" s="189">
        <f t="shared" si="0"/>
        <v>4.8000000000000001E-2</v>
      </c>
      <c r="AG59" s="472"/>
      <c r="AH59" s="188">
        <v>48</v>
      </c>
      <c r="AI59" s="189">
        <f t="shared" si="1"/>
        <v>2.4E-2</v>
      </c>
      <c r="AJ59" s="472"/>
      <c r="AK59" s="188">
        <v>48</v>
      </c>
      <c r="AL59" s="189">
        <f t="shared" si="2"/>
        <v>3.2000000000000001E-2</v>
      </c>
    </row>
    <row r="60" spans="27:38" x14ac:dyDescent="0.3">
      <c r="AA60" s="1"/>
      <c r="AB60" s="1"/>
      <c r="AC60" s="1"/>
      <c r="AD60" s="472"/>
      <c r="AE60" s="188">
        <v>47</v>
      </c>
      <c r="AF60" s="189">
        <f t="shared" si="0"/>
        <v>4.7E-2</v>
      </c>
      <c r="AG60" s="472"/>
      <c r="AH60" s="188">
        <v>47</v>
      </c>
      <c r="AI60" s="189">
        <f t="shared" si="1"/>
        <v>2.35E-2</v>
      </c>
      <c r="AJ60" s="472"/>
      <c r="AK60" s="188">
        <v>47</v>
      </c>
      <c r="AL60" s="189">
        <f t="shared" si="2"/>
        <v>3.1333333333333331E-2</v>
      </c>
    </row>
    <row r="61" spans="27:38" x14ac:dyDescent="0.3">
      <c r="AA61" s="1"/>
      <c r="AB61" s="1"/>
      <c r="AC61" s="1"/>
      <c r="AD61" s="472"/>
      <c r="AE61" s="188">
        <v>46</v>
      </c>
      <c r="AF61" s="189">
        <f t="shared" si="0"/>
        <v>4.5999999999999999E-2</v>
      </c>
      <c r="AG61" s="472"/>
      <c r="AH61" s="188">
        <v>46</v>
      </c>
      <c r="AI61" s="189">
        <f t="shared" si="1"/>
        <v>2.3E-2</v>
      </c>
      <c r="AJ61" s="472"/>
      <c r="AK61" s="188">
        <v>46</v>
      </c>
      <c r="AL61" s="189">
        <f t="shared" si="2"/>
        <v>3.0666666666666665E-2</v>
      </c>
    </row>
    <row r="62" spans="27:38" x14ac:dyDescent="0.3">
      <c r="AA62" s="1"/>
      <c r="AB62" s="1"/>
      <c r="AC62" s="1"/>
      <c r="AD62" s="472"/>
      <c r="AE62" s="188">
        <v>45</v>
      </c>
      <c r="AF62" s="189">
        <f t="shared" si="0"/>
        <v>4.4999999999999998E-2</v>
      </c>
      <c r="AG62" s="472"/>
      <c r="AH62" s="188">
        <v>45</v>
      </c>
      <c r="AI62" s="189">
        <f t="shared" si="1"/>
        <v>2.2499999999999999E-2</v>
      </c>
      <c r="AJ62" s="472"/>
      <c r="AK62" s="188">
        <v>45</v>
      </c>
      <c r="AL62" s="189">
        <f t="shared" si="2"/>
        <v>0.03</v>
      </c>
    </row>
    <row r="63" spans="27:38" x14ac:dyDescent="0.3">
      <c r="AA63" s="1"/>
      <c r="AB63" s="1"/>
      <c r="AC63" s="1"/>
      <c r="AD63" s="472"/>
      <c r="AE63" s="188">
        <v>44</v>
      </c>
      <c r="AF63" s="189">
        <f t="shared" si="0"/>
        <v>4.3999999999999997E-2</v>
      </c>
      <c r="AG63" s="472"/>
      <c r="AH63" s="188">
        <v>44</v>
      </c>
      <c r="AI63" s="189">
        <f t="shared" si="1"/>
        <v>2.1999999999999999E-2</v>
      </c>
      <c r="AJ63" s="472"/>
      <c r="AK63" s="188">
        <v>44</v>
      </c>
      <c r="AL63" s="189">
        <f t="shared" si="2"/>
        <v>2.9333333333333333E-2</v>
      </c>
    </row>
    <row r="64" spans="27:38" x14ac:dyDescent="0.3">
      <c r="AA64" s="1"/>
      <c r="AB64" s="1"/>
      <c r="AC64" s="1"/>
      <c r="AD64" s="472"/>
      <c r="AE64" s="188">
        <v>43</v>
      </c>
      <c r="AF64" s="189">
        <f t="shared" si="0"/>
        <v>4.2999999999999997E-2</v>
      </c>
      <c r="AG64" s="472"/>
      <c r="AH64" s="188">
        <v>43</v>
      </c>
      <c r="AI64" s="189">
        <f t="shared" si="1"/>
        <v>2.1499999999999998E-2</v>
      </c>
      <c r="AJ64" s="472"/>
      <c r="AK64" s="188">
        <v>43</v>
      </c>
      <c r="AL64" s="189">
        <f t="shared" si="2"/>
        <v>2.8666666666666667E-2</v>
      </c>
    </row>
    <row r="65" spans="27:38" x14ac:dyDescent="0.3">
      <c r="AA65" s="1"/>
      <c r="AB65" s="1"/>
      <c r="AC65" s="1"/>
      <c r="AD65" s="472"/>
      <c r="AE65" s="188">
        <v>42</v>
      </c>
      <c r="AF65" s="189">
        <f t="shared" si="0"/>
        <v>4.2000000000000003E-2</v>
      </c>
      <c r="AG65" s="472"/>
      <c r="AH65" s="188">
        <v>42</v>
      </c>
      <c r="AI65" s="189">
        <f t="shared" si="1"/>
        <v>2.1000000000000001E-2</v>
      </c>
      <c r="AJ65" s="472"/>
      <c r="AK65" s="188">
        <v>42</v>
      </c>
      <c r="AL65" s="189">
        <f t="shared" si="2"/>
        <v>2.8000000000000001E-2</v>
      </c>
    </row>
    <row r="66" spans="27:38" x14ac:dyDescent="0.3">
      <c r="AA66" s="1"/>
      <c r="AB66" s="1"/>
      <c r="AC66" s="1"/>
      <c r="AD66" s="472"/>
      <c r="AE66" s="188">
        <v>41</v>
      </c>
      <c r="AF66" s="189">
        <f t="shared" si="0"/>
        <v>4.1000000000000002E-2</v>
      </c>
      <c r="AG66" s="472"/>
      <c r="AH66" s="188">
        <v>41</v>
      </c>
      <c r="AI66" s="189">
        <f t="shared" si="1"/>
        <v>2.0500000000000001E-2</v>
      </c>
      <c r="AJ66" s="472"/>
      <c r="AK66" s="188">
        <v>41</v>
      </c>
      <c r="AL66" s="189">
        <f t="shared" si="2"/>
        <v>2.7333333333333334E-2</v>
      </c>
    </row>
    <row r="67" spans="27:38" x14ac:dyDescent="0.3">
      <c r="AA67" s="1"/>
      <c r="AB67" s="1"/>
      <c r="AC67" s="1"/>
      <c r="AD67" s="473" t="s">
        <v>52</v>
      </c>
      <c r="AE67" s="200">
        <v>40</v>
      </c>
      <c r="AF67" s="201">
        <f t="shared" si="0"/>
        <v>0.04</v>
      </c>
      <c r="AG67" s="473" t="s">
        <v>61</v>
      </c>
      <c r="AH67" s="200">
        <v>40</v>
      </c>
      <c r="AI67" s="201">
        <f t="shared" si="1"/>
        <v>0.02</v>
      </c>
      <c r="AJ67" s="473" t="s">
        <v>52</v>
      </c>
      <c r="AK67" s="200">
        <v>40</v>
      </c>
      <c r="AL67" s="201">
        <f t="shared" si="2"/>
        <v>2.6666666666666668E-2</v>
      </c>
    </row>
    <row r="68" spans="27:38" x14ac:dyDescent="0.3">
      <c r="AA68" s="1"/>
      <c r="AB68" s="1"/>
      <c r="AC68" s="1"/>
      <c r="AD68" s="473"/>
      <c r="AE68" s="188">
        <v>39</v>
      </c>
      <c r="AF68" s="189">
        <f t="shared" si="0"/>
        <v>3.9E-2</v>
      </c>
      <c r="AG68" s="473"/>
      <c r="AH68" s="188">
        <v>39</v>
      </c>
      <c r="AI68" s="189">
        <f t="shared" si="1"/>
        <v>1.95E-2</v>
      </c>
      <c r="AJ68" s="473"/>
      <c r="AK68" s="188">
        <v>39</v>
      </c>
      <c r="AL68" s="189">
        <f t="shared" si="2"/>
        <v>2.5999999999999999E-2</v>
      </c>
    </row>
    <row r="69" spans="27:38" x14ac:dyDescent="0.3">
      <c r="AA69" s="1"/>
      <c r="AB69" s="1"/>
      <c r="AC69" s="1"/>
      <c r="AD69" s="473"/>
      <c r="AE69" s="188">
        <v>38</v>
      </c>
      <c r="AF69" s="189">
        <f t="shared" si="0"/>
        <v>3.7999999999999999E-2</v>
      </c>
      <c r="AG69" s="473"/>
      <c r="AH69" s="188">
        <v>38</v>
      </c>
      <c r="AI69" s="189">
        <f t="shared" si="1"/>
        <v>1.9E-2</v>
      </c>
      <c r="AJ69" s="473"/>
      <c r="AK69" s="188">
        <v>38</v>
      </c>
      <c r="AL69" s="189">
        <f t="shared" si="2"/>
        <v>2.5333333333333333E-2</v>
      </c>
    </row>
    <row r="70" spans="27:38" x14ac:dyDescent="0.3">
      <c r="AA70" s="1"/>
      <c r="AB70" s="1"/>
      <c r="AC70" s="1"/>
      <c r="AD70" s="473"/>
      <c r="AE70" s="188">
        <v>37</v>
      </c>
      <c r="AF70" s="189">
        <f t="shared" si="0"/>
        <v>3.6999999999999998E-2</v>
      </c>
      <c r="AG70" s="473"/>
      <c r="AH70" s="188">
        <v>37</v>
      </c>
      <c r="AI70" s="189">
        <f t="shared" si="1"/>
        <v>1.8499999999999999E-2</v>
      </c>
      <c r="AJ70" s="473"/>
      <c r="AK70" s="188">
        <v>37</v>
      </c>
      <c r="AL70" s="189">
        <f t="shared" si="2"/>
        <v>2.4666666666666667E-2</v>
      </c>
    </row>
    <row r="71" spans="27:38" x14ac:dyDescent="0.3">
      <c r="AA71" s="1"/>
      <c r="AB71" s="1"/>
      <c r="AC71" s="1"/>
      <c r="AD71" s="473"/>
      <c r="AE71" s="188">
        <v>36</v>
      </c>
      <c r="AF71" s="189">
        <f t="shared" si="0"/>
        <v>3.5999999999999997E-2</v>
      </c>
      <c r="AG71" s="473"/>
      <c r="AH71" s="188">
        <v>36</v>
      </c>
      <c r="AI71" s="189">
        <f t="shared" si="1"/>
        <v>1.7999999999999999E-2</v>
      </c>
      <c r="AJ71" s="473"/>
      <c r="AK71" s="188">
        <v>36</v>
      </c>
      <c r="AL71" s="189">
        <f t="shared" si="2"/>
        <v>2.4E-2</v>
      </c>
    </row>
    <row r="72" spans="27:38" x14ac:dyDescent="0.3">
      <c r="AA72" s="1"/>
      <c r="AB72" s="1"/>
      <c r="AC72" s="1"/>
      <c r="AD72" s="473"/>
      <c r="AE72" s="188">
        <v>35</v>
      </c>
      <c r="AF72" s="189">
        <f t="shared" ref="AF72:AF107" si="3">AE72/1000</f>
        <v>3.5000000000000003E-2</v>
      </c>
      <c r="AG72" s="473"/>
      <c r="AH72" s="188">
        <v>35</v>
      </c>
      <c r="AI72" s="189">
        <f t="shared" ref="AI72:AI107" si="4">AH72/2000</f>
        <v>1.7500000000000002E-2</v>
      </c>
      <c r="AJ72" s="473"/>
      <c r="AK72" s="188">
        <v>35</v>
      </c>
      <c r="AL72" s="189">
        <f t="shared" ref="AL72:AL107" si="5">AK72/1500</f>
        <v>2.3333333333333334E-2</v>
      </c>
    </row>
    <row r="73" spans="27:38" x14ac:dyDescent="0.3">
      <c r="AA73" s="1"/>
      <c r="AB73" s="1"/>
      <c r="AC73" s="1"/>
      <c r="AD73" s="473"/>
      <c r="AE73" s="188">
        <v>34</v>
      </c>
      <c r="AF73" s="189">
        <f t="shared" si="3"/>
        <v>3.4000000000000002E-2</v>
      </c>
      <c r="AG73" s="473"/>
      <c r="AH73" s="188">
        <v>34</v>
      </c>
      <c r="AI73" s="189">
        <f t="shared" si="4"/>
        <v>1.7000000000000001E-2</v>
      </c>
      <c r="AJ73" s="473"/>
      <c r="AK73" s="188">
        <v>34</v>
      </c>
      <c r="AL73" s="189">
        <f t="shared" si="5"/>
        <v>2.2666666666666668E-2</v>
      </c>
    </row>
    <row r="74" spans="27:38" x14ac:dyDescent="0.3">
      <c r="AA74" s="1"/>
      <c r="AB74" s="1"/>
      <c r="AC74" s="1"/>
      <c r="AD74" s="473"/>
      <c r="AE74" s="188">
        <v>33</v>
      </c>
      <c r="AF74" s="189">
        <f t="shared" si="3"/>
        <v>3.3000000000000002E-2</v>
      </c>
      <c r="AG74" s="473"/>
      <c r="AH74" s="188">
        <v>33</v>
      </c>
      <c r="AI74" s="189">
        <f t="shared" si="4"/>
        <v>1.6500000000000001E-2</v>
      </c>
      <c r="AJ74" s="473"/>
      <c r="AK74" s="188">
        <v>33</v>
      </c>
      <c r="AL74" s="189">
        <f t="shared" si="5"/>
        <v>2.1999999999999999E-2</v>
      </c>
    </row>
    <row r="75" spans="27:38" x14ac:dyDescent="0.3">
      <c r="AA75" s="1"/>
      <c r="AB75" s="1"/>
      <c r="AC75" s="1"/>
      <c r="AD75" s="473"/>
      <c r="AE75" s="188">
        <v>32</v>
      </c>
      <c r="AF75" s="189">
        <f t="shared" si="3"/>
        <v>3.2000000000000001E-2</v>
      </c>
      <c r="AG75" s="473"/>
      <c r="AH75" s="188">
        <v>32</v>
      </c>
      <c r="AI75" s="189">
        <f t="shared" si="4"/>
        <v>1.6E-2</v>
      </c>
      <c r="AJ75" s="473"/>
      <c r="AK75" s="188">
        <v>32</v>
      </c>
      <c r="AL75" s="189">
        <f t="shared" si="5"/>
        <v>2.1333333333333333E-2</v>
      </c>
    </row>
    <row r="76" spans="27:38" x14ac:dyDescent="0.3">
      <c r="AA76" s="1"/>
      <c r="AB76" s="1"/>
      <c r="AC76" s="1"/>
      <c r="AD76" s="473"/>
      <c r="AE76" s="188">
        <v>31</v>
      </c>
      <c r="AF76" s="189">
        <f t="shared" si="3"/>
        <v>3.1E-2</v>
      </c>
      <c r="AG76" s="473"/>
      <c r="AH76" s="188">
        <v>31</v>
      </c>
      <c r="AI76" s="189">
        <f t="shared" si="4"/>
        <v>1.55E-2</v>
      </c>
      <c r="AJ76" s="473"/>
      <c r="AK76" s="188">
        <v>31</v>
      </c>
      <c r="AL76" s="189">
        <f t="shared" si="5"/>
        <v>2.0666666666666667E-2</v>
      </c>
    </row>
    <row r="77" spans="27:38" x14ac:dyDescent="0.3">
      <c r="AA77" s="1"/>
      <c r="AB77" s="1"/>
      <c r="AC77" s="1"/>
      <c r="AD77" s="474" t="s">
        <v>53</v>
      </c>
      <c r="AE77" s="202">
        <v>30</v>
      </c>
      <c r="AF77" s="203">
        <f t="shared" si="3"/>
        <v>0.03</v>
      </c>
      <c r="AG77" s="474" t="s">
        <v>60</v>
      </c>
      <c r="AH77" s="202">
        <v>30</v>
      </c>
      <c r="AI77" s="203">
        <f t="shared" si="4"/>
        <v>1.4999999999999999E-2</v>
      </c>
      <c r="AJ77" s="474" t="s">
        <v>53</v>
      </c>
      <c r="AK77" s="202">
        <v>30</v>
      </c>
      <c r="AL77" s="203">
        <f t="shared" si="5"/>
        <v>0.02</v>
      </c>
    </row>
    <row r="78" spans="27:38" x14ac:dyDescent="0.3">
      <c r="AA78" s="1"/>
      <c r="AB78" s="1"/>
      <c r="AC78" s="1"/>
      <c r="AD78" s="474"/>
      <c r="AE78" s="188">
        <v>29</v>
      </c>
      <c r="AF78" s="189">
        <f t="shared" si="3"/>
        <v>2.9000000000000001E-2</v>
      </c>
      <c r="AG78" s="474"/>
      <c r="AH78" s="188">
        <v>29</v>
      </c>
      <c r="AI78" s="189">
        <f t="shared" si="4"/>
        <v>1.4500000000000001E-2</v>
      </c>
      <c r="AJ78" s="474"/>
      <c r="AK78" s="188">
        <v>29</v>
      </c>
      <c r="AL78" s="189">
        <f t="shared" si="5"/>
        <v>1.9333333333333334E-2</v>
      </c>
    </row>
    <row r="79" spans="27:38" x14ac:dyDescent="0.3">
      <c r="AA79" s="1"/>
      <c r="AB79" s="1"/>
      <c r="AC79" s="1"/>
      <c r="AD79" s="474"/>
      <c r="AE79" s="188">
        <v>28</v>
      </c>
      <c r="AF79" s="189">
        <f t="shared" si="3"/>
        <v>2.8000000000000001E-2</v>
      </c>
      <c r="AG79" s="474"/>
      <c r="AH79" s="188">
        <v>28</v>
      </c>
      <c r="AI79" s="189">
        <f t="shared" si="4"/>
        <v>1.4E-2</v>
      </c>
      <c r="AJ79" s="474"/>
      <c r="AK79" s="188">
        <v>28</v>
      </c>
      <c r="AL79" s="189">
        <f t="shared" si="5"/>
        <v>1.8666666666666668E-2</v>
      </c>
    </row>
    <row r="80" spans="27:38" x14ac:dyDescent="0.3">
      <c r="AA80" s="1"/>
      <c r="AB80" s="1"/>
      <c r="AC80" s="1"/>
      <c r="AD80" s="474"/>
      <c r="AE80" s="188">
        <v>27</v>
      </c>
      <c r="AF80" s="189">
        <f t="shared" si="3"/>
        <v>2.7E-2</v>
      </c>
      <c r="AG80" s="474"/>
      <c r="AH80" s="188">
        <v>27</v>
      </c>
      <c r="AI80" s="189">
        <f t="shared" si="4"/>
        <v>1.35E-2</v>
      </c>
      <c r="AJ80" s="474"/>
      <c r="AK80" s="188">
        <v>27</v>
      </c>
      <c r="AL80" s="189">
        <f t="shared" si="5"/>
        <v>1.7999999999999999E-2</v>
      </c>
    </row>
    <row r="81" spans="27:38" x14ac:dyDescent="0.3">
      <c r="AA81" s="1"/>
      <c r="AB81" s="1"/>
      <c r="AC81" s="1"/>
      <c r="AD81" s="474"/>
      <c r="AE81" s="188">
        <v>26</v>
      </c>
      <c r="AF81" s="189">
        <f t="shared" si="3"/>
        <v>2.5999999999999999E-2</v>
      </c>
      <c r="AG81" s="474"/>
      <c r="AH81" s="188">
        <v>26</v>
      </c>
      <c r="AI81" s="189">
        <f t="shared" si="4"/>
        <v>1.2999999999999999E-2</v>
      </c>
      <c r="AJ81" s="474"/>
      <c r="AK81" s="188">
        <v>26</v>
      </c>
      <c r="AL81" s="189">
        <f t="shared" si="5"/>
        <v>1.7333333333333333E-2</v>
      </c>
    </row>
    <row r="82" spans="27:38" x14ac:dyDescent="0.3">
      <c r="AA82" s="1"/>
      <c r="AB82" s="1"/>
      <c r="AC82" s="1"/>
      <c r="AD82" s="474"/>
      <c r="AE82" s="188">
        <v>25</v>
      </c>
      <c r="AF82" s="189">
        <f t="shared" si="3"/>
        <v>2.5000000000000001E-2</v>
      </c>
      <c r="AG82" s="474"/>
      <c r="AH82" s="188">
        <v>25</v>
      </c>
      <c r="AI82" s="189">
        <f t="shared" si="4"/>
        <v>1.2500000000000001E-2</v>
      </c>
      <c r="AJ82" s="474"/>
      <c r="AK82" s="188">
        <v>25</v>
      </c>
      <c r="AL82" s="189">
        <f t="shared" si="5"/>
        <v>1.6666666666666666E-2</v>
      </c>
    </row>
    <row r="83" spans="27:38" x14ac:dyDescent="0.3">
      <c r="AA83" s="1"/>
      <c r="AB83" s="1"/>
      <c r="AC83" s="1"/>
      <c r="AD83" s="474"/>
      <c r="AE83" s="188">
        <v>24</v>
      </c>
      <c r="AF83" s="189">
        <f t="shared" si="3"/>
        <v>2.4E-2</v>
      </c>
      <c r="AG83" s="474"/>
      <c r="AH83" s="188">
        <v>24</v>
      </c>
      <c r="AI83" s="189">
        <f t="shared" si="4"/>
        <v>1.2E-2</v>
      </c>
      <c r="AJ83" s="474"/>
      <c r="AK83" s="188">
        <v>24</v>
      </c>
      <c r="AL83" s="189">
        <f t="shared" si="5"/>
        <v>1.6E-2</v>
      </c>
    </row>
    <row r="84" spans="27:38" x14ac:dyDescent="0.3">
      <c r="AA84" s="1"/>
      <c r="AB84" s="1"/>
      <c r="AC84" s="1"/>
      <c r="AD84" s="474"/>
      <c r="AE84" s="188">
        <v>23</v>
      </c>
      <c r="AF84" s="189">
        <f t="shared" si="3"/>
        <v>2.3E-2</v>
      </c>
      <c r="AG84" s="474"/>
      <c r="AH84" s="188">
        <v>23</v>
      </c>
      <c r="AI84" s="189">
        <f t="shared" si="4"/>
        <v>1.15E-2</v>
      </c>
      <c r="AJ84" s="474"/>
      <c r="AK84" s="188">
        <v>23</v>
      </c>
      <c r="AL84" s="189">
        <f t="shared" si="5"/>
        <v>1.5333333333333332E-2</v>
      </c>
    </row>
    <row r="85" spans="27:38" x14ac:dyDescent="0.3">
      <c r="AA85" s="1"/>
      <c r="AB85" s="1"/>
      <c r="AC85" s="1"/>
      <c r="AD85" s="474"/>
      <c r="AE85" s="188">
        <v>22</v>
      </c>
      <c r="AF85" s="189">
        <f t="shared" si="3"/>
        <v>2.1999999999999999E-2</v>
      </c>
      <c r="AG85" s="474"/>
      <c r="AH85" s="188">
        <v>22</v>
      </c>
      <c r="AI85" s="189">
        <f t="shared" si="4"/>
        <v>1.0999999999999999E-2</v>
      </c>
      <c r="AJ85" s="474"/>
      <c r="AK85" s="188">
        <v>22</v>
      </c>
      <c r="AL85" s="189">
        <f t="shared" si="5"/>
        <v>1.4666666666666666E-2</v>
      </c>
    </row>
    <row r="86" spans="27:38" x14ac:dyDescent="0.3">
      <c r="AA86" s="1"/>
      <c r="AB86" s="1"/>
      <c r="AC86" s="1"/>
      <c r="AD86" s="474"/>
      <c r="AE86" s="188">
        <v>21</v>
      </c>
      <c r="AF86" s="189">
        <f t="shared" si="3"/>
        <v>2.1000000000000001E-2</v>
      </c>
      <c r="AG86" s="474"/>
      <c r="AH86" s="188">
        <v>21</v>
      </c>
      <c r="AI86" s="189">
        <f t="shared" si="4"/>
        <v>1.0500000000000001E-2</v>
      </c>
      <c r="AJ86" s="474"/>
      <c r="AK86" s="188">
        <v>21</v>
      </c>
      <c r="AL86" s="189">
        <f t="shared" si="5"/>
        <v>1.4E-2</v>
      </c>
    </row>
    <row r="87" spans="27:38" x14ac:dyDescent="0.3">
      <c r="AA87" s="1"/>
      <c r="AB87" s="1"/>
      <c r="AC87" s="1"/>
      <c r="AD87" s="475" t="s">
        <v>54</v>
      </c>
      <c r="AE87" s="204">
        <v>20</v>
      </c>
      <c r="AF87" s="205">
        <f t="shared" si="3"/>
        <v>0.02</v>
      </c>
      <c r="AG87" s="475" t="s">
        <v>58</v>
      </c>
      <c r="AH87" s="204">
        <v>20</v>
      </c>
      <c r="AI87" s="205">
        <f t="shared" si="4"/>
        <v>0.01</v>
      </c>
      <c r="AJ87" s="475" t="s">
        <v>54</v>
      </c>
      <c r="AK87" s="204">
        <v>20</v>
      </c>
      <c r="AL87" s="205">
        <f t="shared" si="5"/>
        <v>1.3333333333333334E-2</v>
      </c>
    </row>
    <row r="88" spans="27:38" x14ac:dyDescent="0.3">
      <c r="AA88" s="1"/>
      <c r="AB88" s="1"/>
      <c r="AC88" s="1"/>
      <c r="AD88" s="475"/>
      <c r="AE88" s="188">
        <v>19</v>
      </c>
      <c r="AF88" s="189">
        <f t="shared" si="3"/>
        <v>1.9E-2</v>
      </c>
      <c r="AG88" s="475"/>
      <c r="AH88" s="188">
        <v>19</v>
      </c>
      <c r="AI88" s="189">
        <f t="shared" si="4"/>
        <v>9.4999999999999998E-3</v>
      </c>
      <c r="AJ88" s="475"/>
      <c r="AK88" s="188">
        <v>19</v>
      </c>
      <c r="AL88" s="189">
        <f t="shared" si="5"/>
        <v>1.2666666666666666E-2</v>
      </c>
    </row>
    <row r="89" spans="27:38" x14ac:dyDescent="0.3">
      <c r="AA89" s="1"/>
      <c r="AB89" s="1"/>
      <c r="AC89" s="1"/>
      <c r="AD89" s="475"/>
      <c r="AE89" s="188">
        <v>18</v>
      </c>
      <c r="AF89" s="189">
        <f t="shared" si="3"/>
        <v>1.7999999999999999E-2</v>
      </c>
      <c r="AG89" s="475"/>
      <c r="AH89" s="188">
        <v>18</v>
      </c>
      <c r="AI89" s="189">
        <f t="shared" si="4"/>
        <v>8.9999999999999993E-3</v>
      </c>
      <c r="AJ89" s="475"/>
      <c r="AK89" s="188">
        <v>18</v>
      </c>
      <c r="AL89" s="189">
        <f t="shared" si="5"/>
        <v>1.2E-2</v>
      </c>
    </row>
    <row r="90" spans="27:38" x14ac:dyDescent="0.3">
      <c r="AA90" s="1"/>
      <c r="AB90" s="1"/>
      <c r="AC90" s="1"/>
      <c r="AD90" s="475"/>
      <c r="AE90" s="188">
        <v>17</v>
      </c>
      <c r="AF90" s="189">
        <f t="shared" si="3"/>
        <v>1.7000000000000001E-2</v>
      </c>
      <c r="AG90" s="475"/>
      <c r="AH90" s="188">
        <v>17</v>
      </c>
      <c r="AI90" s="189">
        <f t="shared" si="4"/>
        <v>8.5000000000000006E-3</v>
      </c>
      <c r="AJ90" s="475"/>
      <c r="AK90" s="188">
        <v>17</v>
      </c>
      <c r="AL90" s="189">
        <f t="shared" si="5"/>
        <v>1.1333333333333334E-2</v>
      </c>
    </row>
    <row r="91" spans="27:38" x14ac:dyDescent="0.3">
      <c r="AA91" s="1"/>
      <c r="AB91" s="1"/>
      <c r="AC91" s="1"/>
      <c r="AD91" s="475"/>
      <c r="AE91" s="188">
        <v>16</v>
      </c>
      <c r="AF91" s="189">
        <f t="shared" si="3"/>
        <v>1.6E-2</v>
      </c>
      <c r="AG91" s="475"/>
      <c r="AH91" s="188">
        <v>16</v>
      </c>
      <c r="AI91" s="189">
        <f t="shared" si="4"/>
        <v>8.0000000000000002E-3</v>
      </c>
      <c r="AJ91" s="475"/>
      <c r="AK91" s="188">
        <v>16</v>
      </c>
      <c r="AL91" s="189">
        <f t="shared" si="5"/>
        <v>1.0666666666666666E-2</v>
      </c>
    </row>
    <row r="92" spans="27:38" x14ac:dyDescent="0.3">
      <c r="AA92" s="1"/>
      <c r="AB92" s="1"/>
      <c r="AC92" s="1"/>
      <c r="AD92" s="475"/>
      <c r="AE92" s="188">
        <v>15</v>
      </c>
      <c r="AF92" s="189">
        <f t="shared" si="3"/>
        <v>1.4999999999999999E-2</v>
      </c>
      <c r="AG92" s="475"/>
      <c r="AH92" s="188">
        <v>15</v>
      </c>
      <c r="AI92" s="189">
        <f t="shared" si="4"/>
        <v>7.4999999999999997E-3</v>
      </c>
      <c r="AJ92" s="475"/>
      <c r="AK92" s="188">
        <v>15</v>
      </c>
      <c r="AL92" s="189">
        <f t="shared" si="5"/>
        <v>0.01</v>
      </c>
    </row>
    <row r="93" spans="27:38" x14ac:dyDescent="0.3">
      <c r="AA93" s="1"/>
      <c r="AB93" s="1"/>
      <c r="AC93" s="1"/>
      <c r="AD93" s="475"/>
      <c r="AE93" s="188">
        <v>14</v>
      </c>
      <c r="AF93" s="189">
        <f t="shared" si="3"/>
        <v>1.4E-2</v>
      </c>
      <c r="AG93" s="475"/>
      <c r="AH93" s="188">
        <v>14</v>
      </c>
      <c r="AI93" s="189">
        <f t="shared" si="4"/>
        <v>7.0000000000000001E-3</v>
      </c>
      <c r="AJ93" s="475"/>
      <c r="AK93" s="188">
        <v>14</v>
      </c>
      <c r="AL93" s="189">
        <f t="shared" si="5"/>
        <v>9.3333333333333341E-3</v>
      </c>
    </row>
    <row r="94" spans="27:38" x14ac:dyDescent="0.3">
      <c r="AA94" s="1"/>
      <c r="AB94" s="1"/>
      <c r="AC94" s="1"/>
      <c r="AD94" s="475"/>
      <c r="AE94" s="188">
        <v>13</v>
      </c>
      <c r="AF94" s="189">
        <f t="shared" si="3"/>
        <v>1.2999999999999999E-2</v>
      </c>
      <c r="AG94" s="475"/>
      <c r="AH94" s="188">
        <v>13</v>
      </c>
      <c r="AI94" s="189">
        <f t="shared" si="4"/>
        <v>6.4999999999999997E-3</v>
      </c>
      <c r="AJ94" s="475"/>
      <c r="AK94" s="188">
        <v>13</v>
      </c>
      <c r="AL94" s="189">
        <f t="shared" si="5"/>
        <v>8.6666666666666663E-3</v>
      </c>
    </row>
    <row r="95" spans="27:38" x14ac:dyDescent="0.3">
      <c r="AA95" s="1"/>
      <c r="AB95" s="1"/>
      <c r="AC95" s="1"/>
      <c r="AD95" s="475"/>
      <c r="AE95" s="188">
        <v>12</v>
      </c>
      <c r="AF95" s="189">
        <f t="shared" si="3"/>
        <v>1.2E-2</v>
      </c>
      <c r="AG95" s="475"/>
      <c r="AH95" s="188">
        <v>12</v>
      </c>
      <c r="AI95" s="189">
        <f t="shared" si="4"/>
        <v>6.0000000000000001E-3</v>
      </c>
      <c r="AJ95" s="475"/>
      <c r="AK95" s="188">
        <v>12</v>
      </c>
      <c r="AL95" s="189">
        <f t="shared" si="5"/>
        <v>8.0000000000000002E-3</v>
      </c>
    </row>
    <row r="96" spans="27:38" x14ac:dyDescent="0.3">
      <c r="AA96" s="1"/>
      <c r="AB96" s="1"/>
      <c r="AC96" s="1"/>
      <c r="AD96" s="475"/>
      <c r="AE96" s="188">
        <v>11</v>
      </c>
      <c r="AF96" s="189">
        <f t="shared" si="3"/>
        <v>1.0999999999999999E-2</v>
      </c>
      <c r="AG96" s="475"/>
      <c r="AH96" s="188">
        <v>11</v>
      </c>
      <c r="AI96" s="189">
        <f t="shared" si="4"/>
        <v>5.4999999999999997E-3</v>
      </c>
      <c r="AJ96" s="475"/>
      <c r="AK96" s="188">
        <v>11</v>
      </c>
      <c r="AL96" s="189">
        <f t="shared" si="5"/>
        <v>7.3333333333333332E-3</v>
      </c>
    </row>
    <row r="97" spans="27:38" x14ac:dyDescent="0.3">
      <c r="AA97" s="1"/>
      <c r="AB97" s="1"/>
      <c r="AC97" s="1"/>
      <c r="AD97" s="478" t="s">
        <v>55</v>
      </c>
      <c r="AE97" s="206">
        <v>10</v>
      </c>
      <c r="AF97" s="207">
        <f t="shared" si="3"/>
        <v>0.01</v>
      </c>
      <c r="AG97" s="478" t="s">
        <v>59</v>
      </c>
      <c r="AH97" s="206">
        <v>10</v>
      </c>
      <c r="AI97" s="207">
        <f t="shared" si="4"/>
        <v>5.0000000000000001E-3</v>
      </c>
      <c r="AJ97" s="478" t="s">
        <v>55</v>
      </c>
      <c r="AK97" s="206">
        <v>10</v>
      </c>
      <c r="AL97" s="207">
        <f t="shared" si="5"/>
        <v>6.6666666666666671E-3</v>
      </c>
    </row>
    <row r="98" spans="27:38" x14ac:dyDescent="0.3">
      <c r="AA98" s="1"/>
      <c r="AB98" s="1"/>
      <c r="AC98" s="1"/>
      <c r="AD98" s="478"/>
      <c r="AE98" s="188">
        <v>9</v>
      </c>
      <c r="AF98" s="189">
        <f t="shared" si="3"/>
        <v>8.9999999999999993E-3</v>
      </c>
      <c r="AG98" s="478"/>
      <c r="AH98" s="188">
        <v>9</v>
      </c>
      <c r="AI98" s="189">
        <f t="shared" si="4"/>
        <v>4.4999999999999997E-3</v>
      </c>
      <c r="AJ98" s="478"/>
      <c r="AK98" s="188">
        <v>9</v>
      </c>
      <c r="AL98" s="189">
        <f t="shared" si="5"/>
        <v>6.0000000000000001E-3</v>
      </c>
    </row>
    <row r="99" spans="27:38" x14ac:dyDescent="0.3">
      <c r="AA99" s="1"/>
      <c r="AB99" s="1"/>
      <c r="AC99" s="1"/>
      <c r="AD99" s="478"/>
      <c r="AE99" s="188">
        <v>8</v>
      </c>
      <c r="AF99" s="189">
        <f t="shared" si="3"/>
        <v>8.0000000000000002E-3</v>
      </c>
      <c r="AG99" s="478"/>
      <c r="AH99" s="188">
        <v>8</v>
      </c>
      <c r="AI99" s="189">
        <f t="shared" si="4"/>
        <v>4.0000000000000001E-3</v>
      </c>
      <c r="AJ99" s="478"/>
      <c r="AK99" s="188">
        <v>8</v>
      </c>
      <c r="AL99" s="189">
        <f t="shared" si="5"/>
        <v>5.3333333333333332E-3</v>
      </c>
    </row>
    <row r="100" spans="27:38" x14ac:dyDescent="0.3">
      <c r="AA100" s="1"/>
      <c r="AB100" s="1"/>
      <c r="AC100" s="1"/>
      <c r="AD100" s="478"/>
      <c r="AE100" s="188">
        <v>7</v>
      </c>
      <c r="AF100" s="189">
        <f t="shared" si="3"/>
        <v>7.0000000000000001E-3</v>
      </c>
      <c r="AG100" s="478"/>
      <c r="AH100" s="188">
        <v>7</v>
      </c>
      <c r="AI100" s="189">
        <f t="shared" si="4"/>
        <v>3.5000000000000001E-3</v>
      </c>
      <c r="AJ100" s="478"/>
      <c r="AK100" s="188">
        <v>7</v>
      </c>
      <c r="AL100" s="189">
        <f t="shared" si="5"/>
        <v>4.6666666666666671E-3</v>
      </c>
    </row>
    <row r="101" spans="27:38" x14ac:dyDescent="0.3">
      <c r="AA101" s="1"/>
      <c r="AB101" s="1"/>
      <c r="AC101" s="1"/>
      <c r="AD101" s="478"/>
      <c r="AE101" s="188">
        <v>6</v>
      </c>
      <c r="AF101" s="189">
        <f t="shared" si="3"/>
        <v>6.0000000000000001E-3</v>
      </c>
      <c r="AG101" s="478"/>
      <c r="AH101" s="188">
        <v>6</v>
      </c>
      <c r="AI101" s="189">
        <f t="shared" si="4"/>
        <v>3.0000000000000001E-3</v>
      </c>
      <c r="AJ101" s="478"/>
      <c r="AK101" s="188">
        <v>6</v>
      </c>
      <c r="AL101" s="189">
        <f t="shared" si="5"/>
        <v>4.0000000000000001E-3</v>
      </c>
    </row>
    <row r="102" spans="27:38" x14ac:dyDescent="0.3">
      <c r="AA102" s="1"/>
      <c r="AB102" s="1"/>
      <c r="AC102" s="1"/>
      <c r="AD102" s="478"/>
      <c r="AE102" s="188">
        <v>5</v>
      </c>
      <c r="AF102" s="189">
        <f t="shared" si="3"/>
        <v>5.0000000000000001E-3</v>
      </c>
      <c r="AG102" s="478"/>
      <c r="AH102" s="188">
        <v>5</v>
      </c>
      <c r="AI102" s="189">
        <f t="shared" si="4"/>
        <v>2.5000000000000001E-3</v>
      </c>
      <c r="AJ102" s="478"/>
      <c r="AK102" s="188">
        <v>5</v>
      </c>
      <c r="AL102" s="189">
        <f t="shared" si="5"/>
        <v>3.3333333333333335E-3</v>
      </c>
    </row>
    <row r="103" spans="27:38" x14ac:dyDescent="0.3">
      <c r="AA103" s="1"/>
      <c r="AB103" s="1"/>
      <c r="AC103" s="1"/>
      <c r="AD103" s="478"/>
      <c r="AE103" s="188">
        <v>4</v>
      </c>
      <c r="AF103" s="189">
        <f t="shared" si="3"/>
        <v>4.0000000000000001E-3</v>
      </c>
      <c r="AG103" s="478"/>
      <c r="AH103" s="188">
        <v>4</v>
      </c>
      <c r="AI103" s="189">
        <f t="shared" si="4"/>
        <v>2E-3</v>
      </c>
      <c r="AJ103" s="478"/>
      <c r="AK103" s="188">
        <v>4</v>
      </c>
      <c r="AL103" s="189">
        <f t="shared" si="5"/>
        <v>2.6666666666666666E-3</v>
      </c>
    </row>
    <row r="104" spans="27:38" x14ac:dyDescent="0.3">
      <c r="AA104" s="1"/>
      <c r="AB104" s="1"/>
      <c r="AC104" s="1"/>
      <c r="AD104" s="478"/>
      <c r="AE104" s="188">
        <v>3</v>
      </c>
      <c r="AF104" s="189">
        <f t="shared" si="3"/>
        <v>3.0000000000000001E-3</v>
      </c>
      <c r="AG104" s="478"/>
      <c r="AH104" s="188">
        <v>3</v>
      </c>
      <c r="AI104" s="189">
        <f t="shared" si="4"/>
        <v>1.5E-3</v>
      </c>
      <c r="AJ104" s="478"/>
      <c r="AK104" s="188">
        <v>3</v>
      </c>
      <c r="AL104" s="189">
        <f t="shared" si="5"/>
        <v>2E-3</v>
      </c>
    </row>
    <row r="105" spans="27:38" x14ac:dyDescent="0.3">
      <c r="AA105" s="1"/>
      <c r="AB105" s="1"/>
      <c r="AC105" s="1"/>
      <c r="AD105" s="478"/>
      <c r="AE105" s="188">
        <v>2</v>
      </c>
      <c r="AF105" s="189">
        <f t="shared" si="3"/>
        <v>2E-3</v>
      </c>
      <c r="AG105" s="478"/>
      <c r="AH105" s="188">
        <v>2</v>
      </c>
      <c r="AI105" s="189">
        <f t="shared" si="4"/>
        <v>1E-3</v>
      </c>
      <c r="AJ105" s="478"/>
      <c r="AK105" s="188">
        <v>2</v>
      </c>
      <c r="AL105" s="189">
        <f t="shared" si="5"/>
        <v>1.3333333333333333E-3</v>
      </c>
    </row>
    <row r="106" spans="27:38" x14ac:dyDescent="0.3">
      <c r="AA106" s="1"/>
      <c r="AB106" s="1"/>
      <c r="AC106" s="1"/>
      <c r="AD106" s="478"/>
      <c r="AE106" s="188">
        <v>1</v>
      </c>
      <c r="AF106" s="189">
        <f t="shared" si="3"/>
        <v>1E-3</v>
      </c>
      <c r="AG106" s="478"/>
      <c r="AH106" s="188">
        <v>1</v>
      </c>
      <c r="AI106" s="189">
        <f t="shared" si="4"/>
        <v>5.0000000000000001E-4</v>
      </c>
      <c r="AJ106" s="478"/>
      <c r="AK106" s="188">
        <v>1</v>
      </c>
      <c r="AL106" s="189">
        <f t="shared" si="5"/>
        <v>6.6666666666666664E-4</v>
      </c>
    </row>
    <row r="107" spans="27:38" x14ac:dyDescent="0.3">
      <c r="AA107" s="1"/>
      <c r="AB107" s="1"/>
      <c r="AC107" s="1"/>
      <c r="AD107" s="23" t="s">
        <v>56</v>
      </c>
      <c r="AE107" s="208">
        <v>0</v>
      </c>
      <c r="AF107" s="209">
        <f t="shared" si="3"/>
        <v>0</v>
      </c>
      <c r="AG107" s="23" t="s">
        <v>57</v>
      </c>
      <c r="AH107" s="208">
        <v>0</v>
      </c>
      <c r="AI107" s="209">
        <f t="shared" si="4"/>
        <v>0</v>
      </c>
      <c r="AJ107" s="23" t="s">
        <v>56</v>
      </c>
      <c r="AK107" s="208">
        <v>0</v>
      </c>
      <c r="AL107" s="209">
        <f t="shared" si="5"/>
        <v>0</v>
      </c>
    </row>
    <row r="108" spans="27:38" x14ac:dyDescent="0.3">
      <c r="AA108" s="1"/>
      <c r="AB108" s="1"/>
      <c r="AC108" s="1"/>
      <c r="AD108" s="24"/>
      <c r="AE108" s="25"/>
      <c r="AF108" s="16"/>
      <c r="AG108" s="24"/>
      <c r="AH108" s="24"/>
      <c r="AI108" s="16"/>
      <c r="AJ108" s="24"/>
      <c r="AK108" s="24"/>
      <c r="AL108" s="16"/>
    </row>
    <row r="109" spans="27:38" x14ac:dyDescent="0.3">
      <c r="AA109" s="1"/>
      <c r="AB109" s="1"/>
      <c r="AC109" s="1"/>
      <c r="AD109" s="24"/>
      <c r="AE109" s="24"/>
      <c r="AF109" s="16"/>
      <c r="AG109" s="24"/>
      <c r="AH109" s="24"/>
      <c r="AI109" s="16"/>
      <c r="AJ109" s="24"/>
      <c r="AK109" s="24"/>
      <c r="AL109" s="16"/>
    </row>
    <row r="110" spans="27:38" x14ac:dyDescent="0.3">
      <c r="AA110" s="1"/>
      <c r="AB110" s="1"/>
      <c r="AC110" s="1"/>
      <c r="AD110" s="24"/>
      <c r="AE110" s="24"/>
      <c r="AF110" s="16"/>
      <c r="AG110" s="24"/>
      <c r="AH110" s="24"/>
      <c r="AI110" s="16"/>
      <c r="AJ110" s="24"/>
      <c r="AK110" s="24"/>
      <c r="AL110" s="16"/>
    </row>
    <row r="111" spans="27:38" x14ac:dyDescent="0.3">
      <c r="AA111" s="1"/>
      <c r="AB111" s="1"/>
      <c r="AC111" s="1"/>
      <c r="AD111" s="24"/>
      <c r="AE111" s="25"/>
      <c r="AF111" s="16"/>
      <c r="AG111" s="24"/>
      <c r="AH111" s="24"/>
      <c r="AI111" s="16"/>
      <c r="AJ111" s="24"/>
      <c r="AK111" s="24"/>
      <c r="AL111" s="16"/>
    </row>
    <row r="112" spans="27:38" x14ac:dyDescent="0.3">
      <c r="AA112" s="1"/>
      <c r="AB112" s="1"/>
      <c r="AC112" s="1"/>
      <c r="AD112" s="24"/>
      <c r="AE112" s="24"/>
      <c r="AF112" s="16"/>
      <c r="AG112" s="24"/>
      <c r="AH112" s="24"/>
      <c r="AI112" s="16"/>
      <c r="AJ112" s="24"/>
      <c r="AK112" s="24"/>
      <c r="AL112" s="16"/>
    </row>
    <row r="113" spans="27:38" x14ac:dyDescent="0.3">
      <c r="AA113" s="1"/>
      <c r="AB113" s="1"/>
      <c r="AC113" s="1"/>
      <c r="AD113" s="24"/>
      <c r="AE113" s="24"/>
      <c r="AF113" s="16"/>
      <c r="AG113" s="24"/>
      <c r="AH113" s="24"/>
      <c r="AI113" s="16"/>
      <c r="AJ113" s="24"/>
      <c r="AK113" s="24"/>
      <c r="AL113" s="16"/>
    </row>
    <row r="114" spans="27:38" x14ac:dyDescent="0.3">
      <c r="AA114" s="1"/>
      <c r="AB114" s="1"/>
      <c r="AC114" s="1"/>
      <c r="AD114" s="24"/>
      <c r="AE114" s="25"/>
      <c r="AF114" s="16"/>
      <c r="AG114" s="24"/>
      <c r="AH114" s="24"/>
      <c r="AI114" s="16"/>
      <c r="AJ114" s="24"/>
      <c r="AK114" s="24"/>
      <c r="AL114" s="16"/>
    </row>
    <row r="115" spans="27:38" x14ac:dyDescent="0.3">
      <c r="AA115" s="1"/>
      <c r="AB115" s="1"/>
      <c r="AC115" s="1"/>
      <c r="AD115" s="24"/>
      <c r="AE115" s="24"/>
      <c r="AF115" s="16"/>
      <c r="AG115" s="24"/>
      <c r="AH115" s="24"/>
      <c r="AI115" s="16"/>
      <c r="AJ115" s="24"/>
      <c r="AK115" s="24"/>
      <c r="AL115" s="16"/>
    </row>
    <row r="116" spans="27:38" x14ac:dyDescent="0.3">
      <c r="AA116" s="1"/>
      <c r="AB116" s="1"/>
      <c r="AC116" s="1"/>
      <c r="AD116" s="24"/>
      <c r="AE116" s="24"/>
      <c r="AF116" s="16"/>
      <c r="AG116" s="24"/>
      <c r="AH116" s="24"/>
      <c r="AI116" s="16"/>
      <c r="AJ116" s="24"/>
      <c r="AK116" s="24"/>
      <c r="AL116" s="16"/>
    </row>
    <row r="117" spans="27:38" x14ac:dyDescent="0.3">
      <c r="AA117" s="1"/>
      <c r="AB117" s="1"/>
      <c r="AC117" s="1"/>
      <c r="AD117" s="24"/>
      <c r="AE117" s="25"/>
      <c r="AF117" s="16"/>
      <c r="AG117" s="24"/>
      <c r="AH117" s="24"/>
      <c r="AI117" s="16"/>
      <c r="AJ117" s="24"/>
      <c r="AK117" s="24"/>
      <c r="AL117" s="16"/>
    </row>
    <row r="120" spans="27:38" x14ac:dyDescent="0.3">
      <c r="AE120" s="27"/>
    </row>
    <row r="123" spans="27:38" x14ac:dyDescent="0.3">
      <c r="AE123" s="27"/>
    </row>
    <row r="126" spans="27:38" x14ac:dyDescent="0.3">
      <c r="AE126" s="27"/>
    </row>
    <row r="129" spans="31:31" x14ac:dyDescent="0.3">
      <c r="AE129" s="27"/>
    </row>
    <row r="132" spans="31:31" x14ac:dyDescent="0.3">
      <c r="AE132" s="27"/>
    </row>
    <row r="135" spans="31:31" x14ac:dyDescent="0.3">
      <c r="AE135" s="27"/>
    </row>
    <row r="138" spans="31:31" x14ac:dyDescent="0.3">
      <c r="AE138" s="27"/>
    </row>
    <row r="141" spans="31:31" x14ac:dyDescent="0.3">
      <c r="AE141" s="27"/>
    </row>
    <row r="144" spans="31:31" x14ac:dyDescent="0.3">
      <c r="AE144" s="27"/>
    </row>
    <row r="147" spans="31:31" x14ac:dyDescent="0.3">
      <c r="AE147" s="27"/>
    </row>
    <row r="150" spans="31:31" x14ac:dyDescent="0.3">
      <c r="AE150" s="27"/>
    </row>
    <row r="153" spans="31:31" x14ac:dyDescent="0.3">
      <c r="AE153" s="27"/>
    </row>
    <row r="156" spans="31:31" x14ac:dyDescent="0.3">
      <c r="AE156" s="27"/>
    </row>
    <row r="159" spans="31:31" x14ac:dyDescent="0.3">
      <c r="AE159" s="27"/>
    </row>
    <row r="162" spans="31:31" x14ac:dyDescent="0.3">
      <c r="AE162" s="27"/>
    </row>
    <row r="165" spans="31:31" x14ac:dyDescent="0.3">
      <c r="AE165" s="27"/>
    </row>
    <row r="168" spans="31:31" x14ac:dyDescent="0.3">
      <c r="AE168" s="27"/>
    </row>
    <row r="171" spans="31:31" x14ac:dyDescent="0.3">
      <c r="AE171" s="27"/>
    </row>
  </sheetData>
  <mergeCells count="60">
    <mergeCell ref="AJ97:AJ106"/>
    <mergeCell ref="S7:T23"/>
    <mergeCell ref="L7:M21"/>
    <mergeCell ref="D7:E21"/>
    <mergeCell ref="AB7:AC28"/>
    <mergeCell ref="AG97:AG106"/>
    <mergeCell ref="AJ7:AJ16"/>
    <mergeCell ref="AJ17:AJ26"/>
    <mergeCell ref="AJ27:AJ36"/>
    <mergeCell ref="AJ37:AJ46"/>
    <mergeCell ref="AJ47:AJ56"/>
    <mergeCell ref="AJ57:AJ66"/>
    <mergeCell ref="AJ67:AJ76"/>
    <mergeCell ref="AJ77:AJ86"/>
    <mergeCell ref="AJ87:AJ96"/>
    <mergeCell ref="AD97:AD106"/>
    <mergeCell ref="AG57:AG66"/>
    <mergeCell ref="AG67:AG76"/>
    <mergeCell ref="AG77:AG86"/>
    <mergeCell ref="AG87:AG96"/>
    <mergeCell ref="AD37:AD46"/>
    <mergeCell ref="AD47:AD56"/>
    <mergeCell ref="AD57:AD66"/>
    <mergeCell ref="AD67:AD76"/>
    <mergeCell ref="AD77:AD86"/>
    <mergeCell ref="AD87:AD96"/>
    <mergeCell ref="AG37:AG46"/>
    <mergeCell ref="AG47:AG56"/>
    <mergeCell ref="AD7:AD16"/>
    <mergeCell ref="AD17:AD26"/>
    <mergeCell ref="AD27:AD36"/>
    <mergeCell ref="AD4:AF5"/>
    <mergeCell ref="AG4:AI5"/>
    <mergeCell ref="AG7:AG16"/>
    <mergeCell ref="AG17:AG26"/>
    <mergeCell ref="AG27:AG36"/>
    <mergeCell ref="AJ4:AL5"/>
    <mergeCell ref="W4:W6"/>
    <mergeCell ref="X4:X6"/>
    <mergeCell ref="F4:G6"/>
    <mergeCell ref="H4:H6"/>
    <mergeCell ref="N4:N6"/>
    <mergeCell ref="O4:O6"/>
    <mergeCell ref="V4:V6"/>
    <mergeCell ref="U7:U13"/>
    <mergeCell ref="U16:U22"/>
    <mergeCell ref="F20:G20"/>
    <mergeCell ref="F7:G7"/>
    <mergeCell ref="F8:G8"/>
    <mergeCell ref="F9:G9"/>
    <mergeCell ref="F10:G10"/>
    <mergeCell ref="F11:G11"/>
    <mergeCell ref="F12:G12"/>
    <mergeCell ref="F13:G13"/>
    <mergeCell ref="F14:G14"/>
    <mergeCell ref="F15:G15"/>
    <mergeCell ref="F19:G19"/>
    <mergeCell ref="F16:G16"/>
    <mergeCell ref="F17:G17"/>
    <mergeCell ref="F18:G1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Calculations</vt:lpstr>
      <vt:lpstr>Detailed View</vt:lpstr>
      <vt:lpstr>Additional Calculations</vt:lpstr>
      <vt:lpstr>Demographics</vt:lpstr>
      <vt:lpstr>Modifiers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Timo</dc:creator>
  <cp:lastModifiedBy>Timo Sommer</cp:lastModifiedBy>
  <dcterms:created xsi:type="dcterms:W3CDTF">2015-06-05T18:19:34Z</dcterms:created>
  <dcterms:modified xsi:type="dcterms:W3CDTF">2020-11-01T11:30:30Z</dcterms:modified>
</cp:coreProperties>
</file>